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2"/>
  </bookViews>
  <sheets>
    <sheet name="exercise" sheetId="1" r:id="rId1"/>
    <sheet name="Arkusz4" sheetId="2" r:id="rId2"/>
    <sheet name="Arkusz5" sheetId="3" r:id="rId3"/>
    <sheet name="Arkusz3" sheetId="4" r:id="rId4"/>
    <sheet name="Arkusz2" sheetId="5" r:id="rId5"/>
    <sheet name="Arkusz1" sheetId="6" r:id="rId6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<sst xmlns="http://schemas.openxmlformats.org/spreadsheetml/2006/main" count="238" uniqueCount="84">
  <si>
    <t>Table 9M.1.  Relationship between farm size and productivity:  Answers to questions 1 to 4</t>
  </si>
  <si>
    <t>Data</t>
  </si>
  <si>
    <t>Factor ratios</t>
  </si>
  <si>
    <t>Farm</t>
  </si>
  <si>
    <t>Number</t>
  </si>
  <si>
    <t>Average</t>
  </si>
  <si>
    <t>Avg. gross</t>
  </si>
  <si>
    <t>Labor</t>
  </si>
  <si>
    <t>Capital</t>
  </si>
  <si>
    <t>Land</t>
  </si>
  <si>
    <t>group</t>
  </si>
  <si>
    <t>size</t>
  </si>
  <si>
    <t>of farms</t>
  </si>
  <si>
    <t>farm size</t>
  </si>
  <si>
    <t>land value</t>
  </si>
  <si>
    <t>receipts</t>
  </si>
  <si>
    <t>input</t>
  </si>
  <si>
    <t>value</t>
  </si>
  <si>
    <t>N</t>
  </si>
  <si>
    <t>A</t>
  </si>
  <si>
    <t>pA.A</t>
  </si>
  <si>
    <t>pQ</t>
  </si>
  <si>
    <t>L</t>
  </si>
  <si>
    <t>pK.K</t>
  </si>
  <si>
    <t>pQ/L</t>
  </si>
  <si>
    <t>pQ/pK.K</t>
  </si>
  <si>
    <t>pQ/A</t>
  </si>
  <si>
    <t>pQ/pA.A</t>
  </si>
  <si>
    <t>pA</t>
  </si>
  <si>
    <t>(percent)</t>
  </si>
  <si>
    <t>(ha)</t>
  </si>
  <si>
    <t>(U.S.$)</t>
  </si>
  <si>
    <t>(man-years)</t>
  </si>
  <si>
    <t>0-10 ha</t>
  </si>
  <si>
    <t>10-50 ha</t>
  </si>
  <si>
    <t>50-100 ha</t>
  </si>
  <si>
    <t>100-200 ha</t>
  </si>
  <si>
    <t>200-500 ha</t>
  </si>
  <si>
    <t>&gt; 500 ha</t>
  </si>
  <si>
    <t>Total factor productivity at constant prices (market or social prices)</t>
  </si>
  <si>
    <t>Market prices I</t>
  </si>
  <si>
    <t>Wage</t>
  </si>
  <si>
    <t>Interest rate</t>
  </si>
  <si>
    <t xml:space="preserve">Actual land distribution </t>
  </si>
  <si>
    <t>Redistribution</t>
  </si>
  <si>
    <t>Total</t>
  </si>
  <si>
    <t>Efficiency</t>
  </si>
  <si>
    <t>Welfare</t>
  </si>
  <si>
    <t>TFP</t>
  </si>
  <si>
    <t>area</t>
  </si>
  <si>
    <t>NA.TFP</t>
  </si>
  <si>
    <t>(percent land)</t>
  </si>
  <si>
    <t>Group</t>
  </si>
  <si>
    <t>Average TFP</t>
  </si>
  <si>
    <t>Total factor productivity with transactions costs (effective and social prices)</t>
  </si>
  <si>
    <t>Effective prices IV</t>
  </si>
  <si>
    <t>wf</t>
  </si>
  <si>
    <t>wnf</t>
  </si>
  <si>
    <t>Supervision     s</t>
  </si>
  <si>
    <t>Family labor Lf</t>
  </si>
  <si>
    <t>Interest rate  is</t>
  </si>
  <si>
    <t xml:space="preserve">             il</t>
  </si>
  <si>
    <t>Interest</t>
  </si>
  <si>
    <t xml:space="preserve">Capital </t>
  </si>
  <si>
    <t>costs</t>
  </si>
  <si>
    <t>rate</t>
  </si>
  <si>
    <t>Table 9M.1.  Relationship between farm size and productivity:  Answers to questions 1 to 4 (continued)</t>
  </si>
  <si>
    <t>Effective</t>
  </si>
  <si>
    <t>Prices</t>
  </si>
  <si>
    <t>Market</t>
  </si>
  <si>
    <t>Social</t>
  </si>
  <si>
    <t>social</t>
  </si>
  <si>
    <t>prices</t>
  </si>
  <si>
    <t>I</t>
  </si>
  <si>
    <t>II</t>
  </si>
  <si>
    <t>III</t>
  </si>
  <si>
    <t>IV</t>
  </si>
  <si>
    <t>V</t>
  </si>
  <si>
    <t>Wages</t>
  </si>
  <si>
    <t>Supervision</t>
  </si>
  <si>
    <t>Family labor</t>
  </si>
  <si>
    <t>Actual distribution</t>
  </si>
  <si>
    <t>Efficiency land reform</t>
  </si>
  <si>
    <t>Welfare land reform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</si>
</sst>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_)"/>
    <numFmt numFmtId="173" formatCode="0_)"/>
    <numFmt numFmtId="174" formatCode="0.000_)"/>
    <numFmt numFmtId="175" formatCode="0.00_)"/>
    <numFmt numFmtId="176" formatCode="0.0000_)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173" fontId="0" fillId="0" borderId="0" xfId="0" applyNumberFormat="1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173" fontId="0" fillId="0" borderId="9" xfId="0" applyNumberFormat="1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174" fontId="0" fillId="0" borderId="10" xfId="0" applyNumberFormat="1" applyBorder="1" applyAlignment="1" applyProtection="1">
      <alignment/>
      <protection/>
    </xf>
    <xf numFmtId="172" fontId="0" fillId="0" borderId="8" xfId="0" applyNumberFormat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/>
    </xf>
    <xf numFmtId="173" fontId="0" fillId="0" borderId="12" xfId="0" applyNumberFormat="1" applyBorder="1" applyAlignment="1" applyProtection="1">
      <alignment/>
      <protection/>
    </xf>
    <xf numFmtId="174" fontId="0" fillId="0" borderId="12" xfId="0" applyNumberFormat="1" applyBorder="1" applyAlignment="1" applyProtection="1">
      <alignment/>
      <protection/>
    </xf>
    <xf numFmtId="173" fontId="0" fillId="0" borderId="11" xfId="0" applyNumberFormat="1" applyBorder="1" applyAlignment="1" applyProtection="1">
      <alignment/>
      <protection/>
    </xf>
    <xf numFmtId="175" fontId="0" fillId="0" borderId="12" xfId="0" applyNumberFormat="1" applyBorder="1" applyAlignment="1" applyProtection="1">
      <alignment/>
      <protection/>
    </xf>
    <xf numFmtId="174" fontId="0" fillId="0" borderId="13" xfId="0" applyNumberFormat="1" applyBorder="1" applyAlignment="1" applyProtection="1">
      <alignment/>
      <protection/>
    </xf>
    <xf numFmtId="172" fontId="0" fillId="0" borderId="14" xfId="0" applyNumberFormat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172" fontId="0" fillId="0" borderId="6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174" fontId="0" fillId="0" borderId="2" xfId="0" applyNumberFormat="1" applyBorder="1" applyAlignment="1" applyProtection="1">
      <alignment/>
      <protection/>
    </xf>
    <xf numFmtId="174" fontId="0" fillId="0" borderId="3" xfId="0" applyNumberFormat="1" applyBorder="1" applyAlignment="1" applyProtection="1">
      <alignment/>
      <protection/>
    </xf>
    <xf numFmtId="0" fontId="0" fillId="0" borderId="6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172" fontId="0" fillId="0" borderId="6" xfId="0" applyNumberForma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 applyProtection="1">
      <alignment horizontal="center"/>
      <protection/>
    </xf>
    <xf numFmtId="173" fontId="0" fillId="0" borderId="6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174" fontId="0" fillId="0" borderId="6" xfId="0" applyNumberFormat="1" applyBorder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workbookViewId="0" topLeftCell="A1">
      <selection activeCell="F27" sqref="F27"/>
    </sheetView>
  </sheetViews>
  <sheetFormatPr defaultColWidth="12.125" defaultRowHeight="12.75"/>
  <cols>
    <col min="1" max="1" width="6.375" style="0" customWidth="1"/>
    <col min="2" max="2" width="16.75390625" style="0" customWidth="1"/>
    <col min="3" max="3" width="11.00390625" style="0" customWidth="1"/>
    <col min="4" max="6" width="9.125" style="0" customWidth="1"/>
    <col min="7" max="7" width="13.25390625" style="0" customWidth="1"/>
    <col min="8" max="9" width="9.125" style="0" customWidth="1"/>
    <col min="10" max="10" width="9.875" style="0" customWidth="1"/>
    <col min="11" max="11" width="13.25390625" style="0" customWidth="1"/>
    <col min="12" max="12" width="11.00390625" style="0" customWidth="1"/>
    <col min="13" max="13" width="7.625" style="0" customWidth="1"/>
    <col min="14" max="16384" width="9.125" style="0" customWidth="1"/>
  </cols>
  <sheetData>
    <row r="1" ht="12.75">
      <c r="A1" s="1" t="s">
        <v>0</v>
      </c>
    </row>
    <row r="3" ht="13.5" thickBot="1"/>
    <row r="4" spans="1:13" ht="13.5" thickBot="1">
      <c r="A4" s="2" t="s">
        <v>1</v>
      </c>
      <c r="B4" s="3"/>
      <c r="C4" s="3"/>
      <c r="D4" s="3"/>
      <c r="E4" s="3"/>
      <c r="F4" s="3"/>
      <c r="G4" s="3"/>
      <c r="H4" s="3"/>
      <c r="I4" s="4"/>
      <c r="J4" s="5" t="s">
        <v>2</v>
      </c>
      <c r="K4" s="3"/>
      <c r="L4" s="6"/>
      <c r="M4" s="7"/>
    </row>
    <row r="5" spans="1:13" ht="12.75">
      <c r="A5" s="8" t="s">
        <v>3</v>
      </c>
      <c r="B5" s="8" t="s">
        <v>3</v>
      </c>
      <c r="C5" s="8" t="s">
        <v>4</v>
      </c>
      <c r="D5" s="8" t="s">
        <v>5</v>
      </c>
      <c r="E5" s="8" t="s">
        <v>5</v>
      </c>
      <c r="F5" s="8" t="s">
        <v>6</v>
      </c>
      <c r="G5" s="8" t="s">
        <v>7</v>
      </c>
      <c r="H5" s="8" t="s">
        <v>8</v>
      </c>
      <c r="I5" s="9"/>
      <c r="J5" s="10"/>
      <c r="K5" s="10"/>
      <c r="L5" s="11"/>
      <c r="M5" s="12" t="s">
        <v>9</v>
      </c>
    </row>
    <row r="6" spans="1:13" ht="12.75">
      <c r="A6" s="8" t="s">
        <v>10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I6" s="13"/>
      <c r="J6" s="14"/>
      <c r="K6" s="14"/>
      <c r="L6" s="15"/>
      <c r="M6" s="12" t="s">
        <v>17</v>
      </c>
    </row>
    <row r="7" spans="3:13" ht="13.5" thickBot="1">
      <c r="C7" s="8" t="s">
        <v>18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16" t="s">
        <v>24</v>
      </c>
      <c r="J7" s="17" t="s">
        <v>25</v>
      </c>
      <c r="K7" s="17" t="s">
        <v>26</v>
      </c>
      <c r="L7" s="18" t="s">
        <v>27</v>
      </c>
      <c r="M7" s="12" t="s">
        <v>28</v>
      </c>
    </row>
    <row r="8" spans="1:13" ht="12.75">
      <c r="A8" s="9"/>
      <c r="B8" s="10"/>
      <c r="C8" s="10"/>
      <c r="D8" s="10"/>
      <c r="E8" s="10"/>
      <c r="F8" s="10"/>
      <c r="G8" s="10"/>
      <c r="H8" s="10"/>
      <c r="I8" s="13"/>
      <c r="J8" s="14"/>
      <c r="K8" s="14"/>
      <c r="L8" s="15"/>
      <c r="M8" s="19"/>
    </row>
    <row r="9" spans="1:13" ht="12.75">
      <c r="A9" s="13"/>
      <c r="B9" s="14"/>
      <c r="C9" s="20" t="s">
        <v>29</v>
      </c>
      <c r="D9" s="20" t="s">
        <v>30</v>
      </c>
      <c r="E9" s="20" t="s">
        <v>31</v>
      </c>
      <c r="F9" s="20" t="s">
        <v>31</v>
      </c>
      <c r="G9" s="20" t="s">
        <v>32</v>
      </c>
      <c r="H9" s="20" t="s">
        <v>31</v>
      </c>
      <c r="I9" s="13"/>
      <c r="J9" s="14"/>
      <c r="K9" s="14"/>
      <c r="L9" s="15"/>
      <c r="M9" s="19"/>
    </row>
    <row r="10" spans="1:13" ht="12.75">
      <c r="A10" s="13"/>
      <c r="B10" s="14"/>
      <c r="C10" s="14"/>
      <c r="D10" s="14"/>
      <c r="E10" s="14"/>
      <c r="F10" s="14"/>
      <c r="G10" s="14"/>
      <c r="H10" s="14"/>
      <c r="I10" s="13"/>
      <c r="J10" s="14"/>
      <c r="K10" s="14"/>
      <c r="L10" s="15"/>
      <c r="M10" s="19"/>
    </row>
    <row r="11" spans="1:14" ht="12.75">
      <c r="A11" s="21">
        <v>1</v>
      </c>
      <c r="B11" s="20" t="s">
        <v>33</v>
      </c>
      <c r="C11" s="22">
        <v>47.8</v>
      </c>
      <c r="D11" s="22">
        <v>3.7</v>
      </c>
      <c r="E11" s="23">
        <v>189</v>
      </c>
      <c r="F11" s="23">
        <v>318</v>
      </c>
      <c r="G11" s="24">
        <v>0.9509000000000001</v>
      </c>
      <c r="H11" s="23">
        <v>1494.6</v>
      </c>
      <c r="I11" s="25"/>
      <c r="J11" s="26"/>
      <c r="K11" s="22"/>
      <c r="L11" s="27"/>
      <c r="M11" s="28"/>
      <c r="N11" s="29"/>
    </row>
    <row r="12" spans="1:14" ht="12.75">
      <c r="A12" s="21">
        <v>2</v>
      </c>
      <c r="B12" s="20" t="s">
        <v>34</v>
      </c>
      <c r="C12" s="22">
        <v>32.9</v>
      </c>
      <c r="D12" s="22">
        <v>25.5</v>
      </c>
      <c r="E12" s="23">
        <v>763</v>
      </c>
      <c r="F12" s="23">
        <v>782</v>
      </c>
      <c r="G12" s="24">
        <v>1.7340000000000002</v>
      </c>
      <c r="H12" s="23">
        <v>3669.45</v>
      </c>
      <c r="I12" s="25"/>
      <c r="J12" s="26"/>
      <c r="K12" s="22"/>
      <c r="L12" s="27"/>
      <c r="M12" s="28"/>
      <c r="N12" s="29"/>
    </row>
    <row r="13" spans="1:14" ht="12.75">
      <c r="A13" s="21">
        <v>3</v>
      </c>
      <c r="B13" s="20" t="s">
        <v>35</v>
      </c>
      <c r="C13" s="22">
        <v>7.8</v>
      </c>
      <c r="D13" s="22">
        <v>71.9</v>
      </c>
      <c r="E13" s="23">
        <v>2452</v>
      </c>
      <c r="F13" s="23">
        <v>1165</v>
      </c>
      <c r="G13" s="24">
        <v>2.2289000000000003</v>
      </c>
      <c r="H13" s="23">
        <v>4155.82</v>
      </c>
      <c r="I13" s="25"/>
      <c r="J13" s="26"/>
      <c r="K13" s="22"/>
      <c r="L13" s="27"/>
      <c r="M13" s="28"/>
      <c r="N13" s="29"/>
    </row>
    <row r="14" spans="1:14" ht="12.75">
      <c r="A14" s="21">
        <v>4</v>
      </c>
      <c r="B14" s="20" t="s">
        <v>36</v>
      </c>
      <c r="C14" s="22">
        <v>4.6</v>
      </c>
      <c r="D14" s="22">
        <v>138.9</v>
      </c>
      <c r="E14" s="23">
        <v>4247</v>
      </c>
      <c r="F14" s="23">
        <v>1223</v>
      </c>
      <c r="G14" s="24">
        <v>2.2224</v>
      </c>
      <c r="H14" s="23">
        <v>6139.38</v>
      </c>
      <c r="I14" s="25"/>
      <c r="J14" s="26"/>
      <c r="K14" s="22"/>
      <c r="L14" s="27"/>
      <c r="M14" s="28"/>
      <c r="N14" s="29"/>
    </row>
    <row r="15" spans="1:14" ht="12.75">
      <c r="A15" s="21">
        <v>5</v>
      </c>
      <c r="B15" s="20" t="s">
        <v>37</v>
      </c>
      <c r="C15" s="22">
        <v>3.4</v>
      </c>
      <c r="D15" s="22">
        <v>313.2</v>
      </c>
      <c r="E15" s="23">
        <v>11112</v>
      </c>
      <c r="F15" s="23">
        <v>1565</v>
      </c>
      <c r="G15" s="24">
        <v>2.5056</v>
      </c>
      <c r="H15" s="23">
        <v>9396</v>
      </c>
      <c r="I15" s="25"/>
      <c r="J15" s="26"/>
      <c r="K15" s="22"/>
      <c r="L15" s="27"/>
      <c r="M15" s="28"/>
      <c r="N15" s="29"/>
    </row>
    <row r="16" spans="1:14" ht="13.5" thickBot="1">
      <c r="A16" s="30">
        <v>6</v>
      </c>
      <c r="B16" s="17" t="s">
        <v>38</v>
      </c>
      <c r="C16" s="31">
        <v>3.5</v>
      </c>
      <c r="D16" s="31">
        <v>1178</v>
      </c>
      <c r="E16" s="32">
        <v>17119</v>
      </c>
      <c r="F16" s="32">
        <v>2589</v>
      </c>
      <c r="G16" s="33">
        <v>3.5340000000000003</v>
      </c>
      <c r="H16" s="32">
        <v>11662.2</v>
      </c>
      <c r="I16" s="34"/>
      <c r="J16" s="35"/>
      <c r="K16" s="31"/>
      <c r="L16" s="36"/>
      <c r="M16" s="37"/>
      <c r="N16" s="29"/>
    </row>
    <row r="17" spans="3:14" ht="12.75">
      <c r="C17" s="38"/>
      <c r="D17" s="38"/>
      <c r="G17" s="39"/>
      <c r="H17" s="29"/>
      <c r="I17" s="40"/>
      <c r="J17" s="41"/>
      <c r="K17" s="38"/>
      <c r="L17" s="39"/>
      <c r="M17" s="41"/>
      <c r="N17" s="29"/>
    </row>
    <row r="18" spans="1:14" ht="12.75">
      <c r="A18" s="1" t="s">
        <v>39</v>
      </c>
      <c r="C18" s="38"/>
      <c r="D18" s="38"/>
      <c r="G18" s="39"/>
      <c r="H18" s="29"/>
      <c r="I18" s="40"/>
      <c r="J18" s="41"/>
      <c r="K18" s="38"/>
      <c r="L18" s="39"/>
      <c r="M18" s="41"/>
      <c r="N18" s="29"/>
    </row>
    <row r="19" spans="3:14" ht="12.75">
      <c r="C19" s="38"/>
      <c r="D19" s="38"/>
      <c r="G19" s="39"/>
      <c r="H19" s="29"/>
      <c r="I19" s="40"/>
      <c r="J19" s="41"/>
      <c r="K19" s="38"/>
      <c r="L19" s="39"/>
      <c r="M19" s="41"/>
      <c r="N19" s="29"/>
    </row>
    <row r="20" spans="3:22" ht="12.75">
      <c r="C20" s="42" t="s">
        <v>40</v>
      </c>
      <c r="J20" s="41"/>
      <c r="K20" s="38"/>
      <c r="L20" s="38"/>
      <c r="M20" s="38"/>
      <c r="N20" s="29"/>
      <c r="O20" s="40"/>
      <c r="P20" s="41"/>
      <c r="Q20" s="38"/>
      <c r="R20" s="39"/>
      <c r="S20" s="41"/>
      <c r="T20" s="38"/>
      <c r="V20" s="29"/>
    </row>
    <row r="21" spans="1:22" ht="12.75">
      <c r="A21" s="1" t="s">
        <v>41</v>
      </c>
      <c r="C21" s="29">
        <v>342</v>
      </c>
      <c r="J21" s="41"/>
      <c r="K21" s="38"/>
      <c r="L21" s="38"/>
      <c r="M21" s="38"/>
      <c r="N21" s="29"/>
      <c r="O21" s="40"/>
      <c r="P21" s="41"/>
      <c r="Q21" s="38"/>
      <c r="R21" s="39"/>
      <c r="S21" s="41"/>
      <c r="T21" s="38"/>
      <c r="V21" s="29"/>
    </row>
    <row r="22" spans="1:21" ht="13.5" thickBot="1">
      <c r="A22" s="1" t="s">
        <v>42</v>
      </c>
      <c r="C22" s="41">
        <v>0.03</v>
      </c>
      <c r="J22" s="38"/>
      <c r="K22" s="38"/>
      <c r="L22" s="38"/>
      <c r="M22" s="38"/>
      <c r="N22" s="40"/>
      <c r="O22" s="41"/>
      <c r="P22" s="38"/>
      <c r="Q22" s="39"/>
      <c r="R22" s="41"/>
      <c r="S22" s="38"/>
      <c r="U22" s="29"/>
    </row>
    <row r="23" spans="1:13" ht="12.75">
      <c r="A23" s="9"/>
      <c r="B23" s="10"/>
      <c r="C23" s="10"/>
      <c r="D23" s="43"/>
      <c r="E23" s="44" t="s">
        <v>43</v>
      </c>
      <c r="F23" s="45"/>
      <c r="G23" s="10"/>
      <c r="H23" s="46" t="s">
        <v>44</v>
      </c>
      <c r="I23" s="11"/>
      <c r="J23" s="29"/>
      <c r="K23" s="29"/>
      <c r="L23" s="29"/>
      <c r="M23" s="29"/>
    </row>
    <row r="24" spans="1:9" ht="12.75">
      <c r="A24" s="13"/>
      <c r="B24" s="14"/>
      <c r="C24" s="14"/>
      <c r="D24" s="22"/>
      <c r="E24" s="20" t="s">
        <v>45</v>
      </c>
      <c r="F24" s="14"/>
      <c r="G24" s="14"/>
      <c r="H24" s="47" t="s">
        <v>46</v>
      </c>
      <c r="I24" s="48" t="s">
        <v>47</v>
      </c>
    </row>
    <row r="25" spans="1:9" ht="12.75">
      <c r="A25" s="13"/>
      <c r="B25" s="14"/>
      <c r="C25" s="14"/>
      <c r="D25" s="20" t="s">
        <v>48</v>
      </c>
      <c r="E25" s="20" t="s">
        <v>49</v>
      </c>
      <c r="F25" s="20" t="s">
        <v>50</v>
      </c>
      <c r="G25" s="14"/>
      <c r="H25" s="20" t="s">
        <v>51</v>
      </c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13" ht="12.75">
      <c r="A27" s="49" t="s">
        <v>52</v>
      </c>
      <c r="B27" s="50">
        <v>1</v>
      </c>
      <c r="C27" s="20" t="s">
        <v>33</v>
      </c>
      <c r="D27" s="24">
        <f aca="true" t="shared" si="0" ref="D27:D32">$F11/(C$22*($E11+$H11)+C$21*$G11)</f>
        <v>0.8463844214164004</v>
      </c>
      <c r="E27" s="23">
        <f aca="true" t="shared" si="1" ref="E27:E32">C11*D11</f>
        <v>176.85999999999999</v>
      </c>
      <c r="F27" s="23">
        <f aca="true" t="shared" si="2" ref="F27:F32">E27*D27</f>
        <v>149.69154877170456</v>
      </c>
      <c r="G27" s="14"/>
      <c r="H27" s="23"/>
      <c r="I27" s="51">
        <v>50</v>
      </c>
      <c r="J27" s="39"/>
      <c r="K27" s="39"/>
      <c r="L27" s="39"/>
      <c r="M27" s="39"/>
    </row>
    <row r="28" spans="1:13" ht="12.75">
      <c r="A28" s="13"/>
      <c r="B28" s="50">
        <v>2</v>
      </c>
      <c r="C28" s="20" t="s">
        <v>34</v>
      </c>
      <c r="D28" s="24">
        <f t="shared" si="0"/>
        <v>1.0771327607449845</v>
      </c>
      <c r="E28" s="23">
        <f t="shared" si="1"/>
        <v>838.9499999999999</v>
      </c>
      <c r="F28" s="23">
        <f t="shared" si="2"/>
        <v>903.6605296270047</v>
      </c>
      <c r="G28" s="14"/>
      <c r="H28" s="23"/>
      <c r="I28" s="51">
        <v>50</v>
      </c>
      <c r="J28" s="39"/>
      <c r="K28" s="39"/>
      <c r="L28" s="39"/>
      <c r="M28" s="39"/>
    </row>
    <row r="29" spans="1:13" ht="12.75">
      <c r="A29" s="13"/>
      <c r="B29" s="50">
        <v>3</v>
      </c>
      <c r="C29" s="20" t="s">
        <v>35</v>
      </c>
      <c r="D29" s="24">
        <f t="shared" si="0"/>
        <v>1.2128867078444305</v>
      </c>
      <c r="E29" s="23">
        <f t="shared" si="1"/>
        <v>560.82</v>
      </c>
      <c r="F29" s="23">
        <f t="shared" si="2"/>
        <v>680.2111234933136</v>
      </c>
      <c r="G29" s="14"/>
      <c r="H29" s="23">
        <v>100</v>
      </c>
      <c r="I29" s="51"/>
      <c r="J29" s="39"/>
      <c r="K29" s="39"/>
      <c r="L29" s="39"/>
      <c r="M29" s="39"/>
    </row>
    <row r="30" spans="1:13" ht="12.75">
      <c r="A30" s="13"/>
      <c r="B30" s="50">
        <v>4</v>
      </c>
      <c r="C30" s="20" t="s">
        <v>36</v>
      </c>
      <c r="D30" s="24">
        <f t="shared" si="0"/>
        <v>1.1412284694605208</v>
      </c>
      <c r="E30" s="23">
        <f t="shared" si="1"/>
        <v>638.9399999999999</v>
      </c>
      <c r="F30" s="23">
        <f t="shared" si="2"/>
        <v>729.1765182771051</v>
      </c>
      <c r="G30" s="14"/>
      <c r="H30" s="14"/>
      <c r="I30" s="15"/>
      <c r="J30" s="39"/>
      <c r="K30" s="39"/>
      <c r="L30" s="39"/>
      <c r="M30" s="39"/>
    </row>
    <row r="31" spans="1:13" ht="12.75">
      <c r="A31" s="13"/>
      <c r="B31" s="50">
        <v>5</v>
      </c>
      <c r="C31" s="20" t="s">
        <v>37</v>
      </c>
      <c r="D31" s="24">
        <f t="shared" si="0"/>
        <v>1.0630672635602552</v>
      </c>
      <c r="E31" s="23">
        <f t="shared" si="1"/>
        <v>1064.8799999999999</v>
      </c>
      <c r="F31" s="23">
        <f t="shared" si="2"/>
        <v>1132.0390676200443</v>
      </c>
      <c r="G31" s="14"/>
      <c r="H31" s="14"/>
      <c r="I31" s="15"/>
      <c r="J31" s="39"/>
      <c r="K31" s="39"/>
      <c r="L31" s="39"/>
      <c r="M31" s="39"/>
    </row>
    <row r="32" spans="1:13" ht="12.75">
      <c r="A32" s="13"/>
      <c r="B32" s="50">
        <v>6</v>
      </c>
      <c r="C32" s="20" t="s">
        <v>38</v>
      </c>
      <c r="D32" s="24">
        <f t="shared" si="0"/>
        <v>1.249478780578206</v>
      </c>
      <c r="E32" s="23">
        <f t="shared" si="1"/>
        <v>4123</v>
      </c>
      <c r="F32" s="23">
        <f t="shared" si="2"/>
        <v>5151.601012323943</v>
      </c>
      <c r="G32" s="14"/>
      <c r="H32" s="14"/>
      <c r="I32" s="15"/>
      <c r="J32" s="39"/>
      <c r="K32" s="39"/>
      <c r="L32" s="39"/>
      <c r="M32" s="39"/>
    </row>
    <row r="33" spans="1:18" ht="13.5" thickBot="1">
      <c r="A33" s="13"/>
      <c r="B33" s="14"/>
      <c r="C33" s="24"/>
      <c r="D33" s="14"/>
      <c r="E33" s="23">
        <f>SUM(E27:E32)</f>
        <v>7403.45</v>
      </c>
      <c r="F33" s="23">
        <f>SUM(F27:F32)</f>
        <v>8746.379800113114</v>
      </c>
      <c r="G33" s="14"/>
      <c r="H33" s="14"/>
      <c r="I33" s="15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3.5" thickBot="1">
      <c r="A34" s="52" t="s">
        <v>53</v>
      </c>
      <c r="B34" s="3"/>
      <c r="C34" s="53"/>
      <c r="D34" s="3"/>
      <c r="E34" s="3"/>
      <c r="F34" s="53">
        <f>F33/E33</f>
        <v>1.1813924319220248</v>
      </c>
      <c r="G34" s="53"/>
      <c r="H34" s="53">
        <f>D29</f>
        <v>1.2128867078444305</v>
      </c>
      <c r="I34" s="54">
        <f>(D27*I27+D28*I28)/100</f>
        <v>0.9617585910806925</v>
      </c>
      <c r="J34" s="39"/>
      <c r="K34" s="39"/>
      <c r="L34" s="39"/>
      <c r="M34" s="39"/>
      <c r="N34" s="39"/>
      <c r="O34" s="39"/>
      <c r="P34" s="39"/>
      <c r="Q34" s="39"/>
      <c r="R34" s="39"/>
    </row>
    <row r="35" spans="7:19" ht="12.75">
      <c r="G35" s="39"/>
      <c r="I35" s="39"/>
      <c r="J35" s="39"/>
      <c r="N35" s="39"/>
      <c r="O35" s="39"/>
      <c r="P35" s="39"/>
      <c r="Q35" s="39"/>
      <c r="R35" s="39" t="e">
        <f>$F11/((S$30+$E11*(S$31-S$30)/17500)*($E11+$H11)+S$25*MIN($G11,S$29)+S$27*(1+S$28*MAX(0,$G11-S$29))*MAX(0,$G11-S$29))</f>
        <v>#DIV/0!</v>
      </c>
      <c r="S35" s="39" t="e">
        <f>$F11/((T$30+$E11*(T$31-T$30)/17500)*($E11+$H11)+T$25*MIN($G11,T$29)+T$27*(1+T$28*MAX(0,$G11-T$29))*MAX(0,$G11-T$29))</f>
        <v>#DIV/0!</v>
      </c>
    </row>
    <row r="36" spans="14:19" ht="12.75">
      <c r="N36" s="39"/>
      <c r="O36" s="39"/>
      <c r="P36" s="39"/>
      <c r="Q36" s="39"/>
      <c r="R36" s="39" t="e">
        <f>$F12/((S$30+$E12*(S$31-S$30)/17500)*($E12+$H12)+S$25*MIN($G12,S$29)+S$27*(1+S$28*MAX(0,$G12-S$29))*MAX(0,$G12-S$29))</f>
        <v>#DIV/0!</v>
      </c>
      <c r="S36" s="39" t="e">
        <f>$F12/((T$30+$E12*(T$31-T$30)/17500)*($E12+$H12)+T$25*MIN($G12,T$29)+T$27*(1+T$28*MAX(0,$G12-T$29))*MAX(0,$G12-T$29))</f>
        <v>#DIV/0!</v>
      </c>
    </row>
    <row r="37" spans="1:19" ht="12.75">
      <c r="A37" s="1" t="s">
        <v>54</v>
      </c>
      <c r="N37" s="39"/>
      <c r="O37" s="39"/>
      <c r="P37" s="39"/>
      <c r="Q37" s="39"/>
      <c r="R37" s="39"/>
      <c r="S37" s="39"/>
    </row>
    <row r="38" spans="3:19" ht="12.75">
      <c r="C38" s="38"/>
      <c r="N38" s="39"/>
      <c r="O38" s="39"/>
      <c r="P38" s="39"/>
      <c r="Q38" s="39"/>
      <c r="R38" s="39"/>
      <c r="S38" s="39"/>
    </row>
    <row r="39" spans="3:19" ht="12.75">
      <c r="C39" s="42" t="s">
        <v>55</v>
      </c>
      <c r="N39" s="39"/>
      <c r="O39" s="39"/>
      <c r="P39" s="39"/>
      <c r="Q39" s="39"/>
      <c r="R39" s="39" t="e">
        <f aca="true" t="shared" si="3" ref="R39:S41">$F13/((S$30+$E13*(S$31-S$30)/17500)*($E13+$H13)+S$25*MIN($G13,S$29)+S$27*(1+S$28*MAX(0,$G13-S$29))*MAX(0,$G13-S$29))</f>
        <v>#DIV/0!</v>
      </c>
      <c r="S39" s="39" t="e">
        <f t="shared" si="3"/>
        <v>#DIV/0!</v>
      </c>
    </row>
    <row r="40" spans="1:19" ht="12.75">
      <c r="A40" s="1" t="s">
        <v>41</v>
      </c>
      <c r="B40" s="1" t="s">
        <v>56</v>
      </c>
      <c r="C40" s="29">
        <v>0</v>
      </c>
      <c r="N40" s="39"/>
      <c r="O40" s="39"/>
      <c r="P40" s="39"/>
      <c r="Q40" s="39"/>
      <c r="R40" s="39" t="e">
        <f t="shared" si="3"/>
        <v>#DIV/0!</v>
      </c>
      <c r="S40" s="39" t="e">
        <f t="shared" si="3"/>
        <v>#DIV/0!</v>
      </c>
    </row>
    <row r="41" spans="2:19" ht="12.75">
      <c r="B41" s="1" t="s">
        <v>57</v>
      </c>
      <c r="C41" s="29">
        <v>342</v>
      </c>
      <c r="N41" s="39"/>
      <c r="O41" s="39"/>
      <c r="P41" s="39"/>
      <c r="Q41" s="39"/>
      <c r="R41" s="39" t="e">
        <f t="shared" si="3"/>
        <v>#DIV/0!</v>
      </c>
      <c r="S41" s="39" t="e">
        <f t="shared" si="3"/>
        <v>#DIV/0!</v>
      </c>
    </row>
    <row r="42" spans="1:19" ht="12.75">
      <c r="A42" s="1" t="s">
        <v>58</v>
      </c>
      <c r="C42" s="38">
        <v>0.2</v>
      </c>
      <c r="N42" s="39"/>
      <c r="O42" s="39"/>
      <c r="P42" s="39"/>
      <c r="Q42" s="39"/>
      <c r="R42" s="39"/>
      <c r="S42" s="39"/>
    </row>
    <row r="43" spans="1:19" ht="12.75">
      <c r="A43" s="1" t="s">
        <v>59</v>
      </c>
      <c r="C43" s="38">
        <v>1.7</v>
      </c>
      <c r="N43" s="39"/>
      <c r="O43" s="39"/>
      <c r="P43" s="39"/>
      <c r="Q43" s="39"/>
      <c r="R43" s="39"/>
      <c r="S43" s="39"/>
    </row>
    <row r="44" spans="1:19" ht="12.75">
      <c r="A44" s="1" t="s">
        <v>60</v>
      </c>
      <c r="C44" s="41">
        <v>0.25</v>
      </c>
      <c r="N44" s="39"/>
      <c r="O44" s="39"/>
      <c r="P44" s="39"/>
      <c r="Q44" s="39"/>
      <c r="R44" s="39"/>
      <c r="S44" s="39"/>
    </row>
    <row r="45" spans="2:19" ht="13.5" thickBot="1">
      <c r="B45" s="1" t="s">
        <v>61</v>
      </c>
      <c r="C45" s="41">
        <v>0.03</v>
      </c>
      <c r="N45" s="39"/>
      <c r="O45" s="39"/>
      <c r="P45" s="39"/>
      <c r="Q45" s="39"/>
      <c r="R45" s="39"/>
      <c r="S45" s="39"/>
    </row>
    <row r="46" spans="1:18" ht="12.75">
      <c r="A46" s="9"/>
      <c r="B46" s="10"/>
      <c r="C46" s="10"/>
      <c r="D46" s="10"/>
      <c r="E46" s="10"/>
      <c r="F46" s="10"/>
      <c r="G46" s="10"/>
      <c r="H46" s="55" t="s">
        <v>43</v>
      </c>
      <c r="I46" s="10"/>
      <c r="J46" s="10"/>
      <c r="K46" s="56" t="s">
        <v>44</v>
      </c>
      <c r="L46" s="11"/>
      <c r="M46" s="39"/>
      <c r="N46" s="39"/>
      <c r="O46" s="39"/>
      <c r="P46" s="39"/>
      <c r="Q46" s="39"/>
      <c r="R46" s="39"/>
    </row>
    <row r="47" spans="1:18" ht="12.75">
      <c r="A47" s="13"/>
      <c r="B47" s="14"/>
      <c r="C47" s="20" t="s">
        <v>7</v>
      </c>
      <c r="D47" s="20" t="s">
        <v>62</v>
      </c>
      <c r="E47" s="20" t="s">
        <v>63</v>
      </c>
      <c r="F47" s="20" t="s">
        <v>48</v>
      </c>
      <c r="G47" s="14"/>
      <c r="H47" s="20" t="s">
        <v>45</v>
      </c>
      <c r="I47" s="14"/>
      <c r="J47" s="14"/>
      <c r="K47" s="47" t="s">
        <v>46</v>
      </c>
      <c r="L47" s="48" t="s">
        <v>47</v>
      </c>
      <c r="M47" s="39"/>
      <c r="N47" s="39"/>
      <c r="O47" s="39"/>
      <c r="P47" s="39"/>
      <c r="Q47" s="39"/>
      <c r="R47" s="39"/>
    </row>
    <row r="48" spans="1:18" ht="12.75">
      <c r="A48" s="13"/>
      <c r="B48" s="14"/>
      <c r="C48" s="20" t="s">
        <v>64</v>
      </c>
      <c r="D48" s="20" t="s">
        <v>65</v>
      </c>
      <c r="E48" s="20" t="s">
        <v>64</v>
      </c>
      <c r="F48" s="14"/>
      <c r="G48" s="14"/>
      <c r="H48" s="20" t="s">
        <v>49</v>
      </c>
      <c r="I48" s="20" t="s">
        <v>50</v>
      </c>
      <c r="J48" s="14"/>
      <c r="K48" s="20" t="s">
        <v>51</v>
      </c>
      <c r="L48" s="15"/>
      <c r="M48" s="39"/>
      <c r="N48" s="39"/>
      <c r="O48" s="39"/>
      <c r="P48" s="39"/>
      <c r="Q48" s="39"/>
      <c r="R48" s="39"/>
    </row>
    <row r="49" spans="1:18" ht="12.7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39"/>
      <c r="N49" s="39"/>
      <c r="O49" s="39"/>
      <c r="P49" s="39"/>
      <c r="Q49" s="39"/>
      <c r="R49" s="39"/>
    </row>
    <row r="50" spans="1:18" ht="12.75">
      <c r="A50" s="50">
        <v>1</v>
      </c>
      <c r="B50" s="20" t="s">
        <v>33</v>
      </c>
      <c r="C50" s="23">
        <f>C$40*MIN(G11,C$43)+C$41*(1+C$42*MAX(0,G11-C$43))*MAX(0,G11-C$43)</f>
        <v>0</v>
      </c>
      <c r="D50" s="26">
        <f>C$44+(C$45-C$44)*E11/17500</f>
        <v>0.247624</v>
      </c>
      <c r="E50" s="23">
        <f>D50*(E11+H11)</f>
        <v>416.8997664</v>
      </c>
      <c r="F50" s="24">
        <f>F11/(C50+E50)</f>
        <v>0.7627732746074286</v>
      </c>
      <c r="G50" s="14"/>
      <c r="H50" s="23"/>
      <c r="I50" s="22"/>
      <c r="J50" s="14"/>
      <c r="K50" s="14"/>
      <c r="L50" s="57"/>
      <c r="M50" s="39"/>
      <c r="N50" s="39"/>
      <c r="O50" s="39"/>
      <c r="P50" s="39"/>
      <c r="Q50" s="39"/>
      <c r="R50" s="39"/>
    </row>
    <row r="51" spans="1:18" ht="12.75">
      <c r="A51" s="50">
        <v>2</v>
      </c>
      <c r="B51" s="20" t="s">
        <v>34</v>
      </c>
      <c r="C51" s="23"/>
      <c r="D51" s="26"/>
      <c r="E51" s="23"/>
      <c r="F51" s="24"/>
      <c r="G51" s="14"/>
      <c r="H51" s="23"/>
      <c r="I51" s="22"/>
      <c r="J51" s="14"/>
      <c r="K51" s="14"/>
      <c r="L51" s="57"/>
      <c r="M51" s="39"/>
      <c r="N51" s="39"/>
      <c r="O51" s="39"/>
      <c r="P51" s="39"/>
      <c r="Q51" s="39"/>
      <c r="R51" s="39"/>
    </row>
    <row r="52" spans="1:18" ht="12.75">
      <c r="A52" s="50">
        <v>3</v>
      </c>
      <c r="B52" s="20" t="s">
        <v>35</v>
      </c>
      <c r="C52" s="23"/>
      <c r="D52" s="26"/>
      <c r="E52" s="23"/>
      <c r="F52" s="24"/>
      <c r="G52" s="14"/>
      <c r="H52" s="23"/>
      <c r="I52" s="22"/>
      <c r="J52" s="14"/>
      <c r="K52" s="50"/>
      <c r="L52" s="15"/>
      <c r="M52" s="39"/>
      <c r="N52" s="39"/>
      <c r="O52" s="39"/>
      <c r="P52" s="39"/>
      <c r="Q52" s="39"/>
      <c r="R52" s="39"/>
    </row>
    <row r="53" spans="1:18" ht="12.75">
      <c r="A53" s="50">
        <v>4</v>
      </c>
      <c r="B53" s="20" t="s">
        <v>36</v>
      </c>
      <c r="C53" s="23"/>
      <c r="D53" s="26"/>
      <c r="E53" s="23"/>
      <c r="F53" s="24"/>
      <c r="G53" s="14"/>
      <c r="H53" s="23"/>
      <c r="I53" s="22"/>
      <c r="J53" s="14"/>
      <c r="K53" s="14"/>
      <c r="L53" s="15"/>
      <c r="M53" s="39"/>
      <c r="N53" s="39"/>
      <c r="O53" s="39"/>
      <c r="P53" s="39"/>
      <c r="Q53" s="39"/>
      <c r="R53" s="39"/>
    </row>
    <row r="54" spans="1:18" ht="12.75">
      <c r="A54" s="50">
        <v>5</v>
      </c>
      <c r="B54" s="20" t="s">
        <v>37</v>
      </c>
      <c r="C54" s="23"/>
      <c r="D54" s="26"/>
      <c r="E54" s="23"/>
      <c r="F54" s="24"/>
      <c r="G54" s="14"/>
      <c r="H54" s="23"/>
      <c r="I54" s="22"/>
      <c r="J54" s="14"/>
      <c r="K54" s="14"/>
      <c r="L54" s="15"/>
      <c r="M54" s="39"/>
      <c r="N54" s="39"/>
      <c r="O54" s="39"/>
      <c r="P54" s="39"/>
      <c r="Q54" s="39"/>
      <c r="R54" s="39"/>
    </row>
    <row r="55" spans="1:18" ht="13.5" thickBot="1">
      <c r="A55" s="50">
        <v>6</v>
      </c>
      <c r="B55" s="17" t="s">
        <v>38</v>
      </c>
      <c r="C55" s="23"/>
      <c r="D55" s="26"/>
      <c r="E55" s="23"/>
      <c r="F55" s="24"/>
      <c r="G55" s="14"/>
      <c r="H55" s="23"/>
      <c r="I55" s="22"/>
      <c r="J55" s="14"/>
      <c r="K55" s="14"/>
      <c r="L55" s="15"/>
      <c r="M55" s="39"/>
      <c r="N55" s="39"/>
      <c r="O55" s="39"/>
      <c r="P55" s="39"/>
      <c r="Q55" s="39"/>
      <c r="R55" s="39"/>
    </row>
    <row r="56" spans="1:18" ht="13.5" thickBot="1">
      <c r="A56" s="13"/>
      <c r="B56" s="14"/>
      <c r="C56" s="14"/>
      <c r="D56" s="14"/>
      <c r="E56" s="14"/>
      <c r="F56" s="14"/>
      <c r="G56" s="14"/>
      <c r="H56" s="23"/>
      <c r="I56" s="22"/>
      <c r="J56" s="14"/>
      <c r="K56" s="14"/>
      <c r="L56" s="15"/>
      <c r="M56" s="39"/>
      <c r="N56" s="39"/>
      <c r="O56" s="39"/>
      <c r="P56" s="39"/>
      <c r="Q56" s="39"/>
      <c r="R56" s="39"/>
    </row>
    <row r="57" spans="1:18" ht="13.5" thickBot="1">
      <c r="A57" s="52" t="s">
        <v>53</v>
      </c>
      <c r="B57" s="3"/>
      <c r="C57" s="3"/>
      <c r="D57" s="3"/>
      <c r="E57" s="3"/>
      <c r="F57" s="3"/>
      <c r="G57" s="3"/>
      <c r="H57" s="3"/>
      <c r="I57" s="53"/>
      <c r="J57" s="53"/>
      <c r="K57" s="53"/>
      <c r="L57" s="54"/>
      <c r="M57" s="39"/>
      <c r="N57" s="39"/>
      <c r="O57" s="39"/>
      <c r="P57" s="39"/>
      <c r="Q57" s="39"/>
      <c r="R57" s="39"/>
    </row>
    <row r="58" spans="3:20" ht="12.75">
      <c r="C58" s="38"/>
      <c r="D58" s="38"/>
      <c r="J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2.75">
      <c r="A59" s="1" t="s">
        <v>66</v>
      </c>
      <c r="C59" s="38"/>
      <c r="D59" s="38"/>
      <c r="N59" s="39"/>
      <c r="O59" s="39"/>
      <c r="P59" s="39"/>
      <c r="Q59" s="39"/>
      <c r="R59" s="39"/>
      <c r="S59" s="39"/>
      <c r="T59" s="39"/>
    </row>
    <row r="60" spans="3:20" ht="13.5" thickBot="1">
      <c r="C60" s="38"/>
      <c r="D60" s="38"/>
      <c r="N60" s="39"/>
      <c r="O60" s="39"/>
      <c r="P60" s="39"/>
      <c r="Q60" s="39"/>
      <c r="R60" s="39"/>
      <c r="S60" s="39"/>
      <c r="T60" s="39"/>
    </row>
    <row r="61" spans="1:20" ht="12.75">
      <c r="A61" s="9"/>
      <c r="B61" s="10"/>
      <c r="C61" s="10"/>
      <c r="D61" s="10"/>
      <c r="E61" s="10"/>
      <c r="F61" s="10"/>
      <c r="G61" s="10"/>
      <c r="H61" s="58" t="s">
        <v>67</v>
      </c>
      <c r="I61" s="14"/>
      <c r="N61" s="39"/>
      <c r="O61" s="39"/>
      <c r="P61" s="39"/>
      <c r="Q61" s="39"/>
      <c r="R61" s="39"/>
      <c r="S61" s="39"/>
      <c r="T61" s="39"/>
    </row>
    <row r="62" spans="1:20" ht="12.75">
      <c r="A62" s="49" t="s">
        <v>68</v>
      </c>
      <c r="B62" s="14"/>
      <c r="C62" s="22"/>
      <c r="D62" s="59" t="s">
        <v>69</v>
      </c>
      <c r="E62" s="59" t="s">
        <v>70</v>
      </c>
      <c r="F62" s="59" t="s">
        <v>70</v>
      </c>
      <c r="G62" s="59" t="s">
        <v>67</v>
      </c>
      <c r="H62" s="59" t="s">
        <v>71</v>
      </c>
      <c r="I62" s="14"/>
      <c r="N62" s="39"/>
      <c r="O62" s="39"/>
      <c r="P62" s="39"/>
      <c r="Q62" s="39"/>
      <c r="R62" s="39"/>
      <c r="S62" s="39"/>
      <c r="T62" s="39"/>
    </row>
    <row r="63" spans="1:20" ht="12.75">
      <c r="A63" s="13"/>
      <c r="B63" s="14"/>
      <c r="C63" s="22"/>
      <c r="D63" s="59" t="s">
        <v>72</v>
      </c>
      <c r="E63" s="59" t="s">
        <v>72</v>
      </c>
      <c r="F63" s="59" t="s">
        <v>72</v>
      </c>
      <c r="G63" s="59" t="s">
        <v>72</v>
      </c>
      <c r="H63" s="59" t="s">
        <v>72</v>
      </c>
      <c r="I63" s="14"/>
      <c r="N63" s="39"/>
      <c r="O63" s="39"/>
      <c r="P63" s="39"/>
      <c r="Q63" s="39"/>
      <c r="R63" s="39"/>
      <c r="S63" s="39"/>
      <c r="T63" s="39"/>
    </row>
    <row r="64" spans="1:20" ht="13.5" thickBot="1">
      <c r="A64" s="60"/>
      <c r="B64" s="61"/>
      <c r="C64" s="31"/>
      <c r="D64" s="62" t="s">
        <v>73</v>
      </c>
      <c r="E64" s="62" t="s">
        <v>74</v>
      </c>
      <c r="F64" s="62" t="s">
        <v>75</v>
      </c>
      <c r="G64" s="62" t="s">
        <v>76</v>
      </c>
      <c r="H64" s="62" t="s">
        <v>77</v>
      </c>
      <c r="I64" s="14"/>
      <c r="N64" s="39"/>
      <c r="O64" s="39"/>
      <c r="P64" s="39"/>
      <c r="Q64" s="39"/>
      <c r="R64" s="39"/>
      <c r="S64" s="39"/>
      <c r="T64" s="39"/>
    </row>
    <row r="65" spans="1:20" ht="12.75">
      <c r="A65" s="9"/>
      <c r="B65" s="55" t="s">
        <v>78</v>
      </c>
      <c r="C65" s="63"/>
      <c r="D65" s="63">
        <v>342</v>
      </c>
      <c r="E65" s="63">
        <v>0</v>
      </c>
      <c r="F65" s="63">
        <v>171</v>
      </c>
      <c r="G65" s="63">
        <v>0</v>
      </c>
      <c r="H65" s="63">
        <v>171</v>
      </c>
      <c r="I65" s="14"/>
      <c r="N65" s="39"/>
      <c r="O65" s="39"/>
      <c r="P65" s="39"/>
      <c r="Q65" s="39"/>
      <c r="R65" s="39"/>
      <c r="S65" s="39"/>
      <c r="T65" s="39"/>
    </row>
    <row r="66" spans="1:20" ht="12.75">
      <c r="A66" s="13"/>
      <c r="B66" s="14"/>
      <c r="C66" s="14"/>
      <c r="D66" s="23"/>
      <c r="E66" s="23"/>
      <c r="F66" s="23"/>
      <c r="G66" s="23">
        <v>342</v>
      </c>
      <c r="H66" s="23">
        <v>171</v>
      </c>
      <c r="I66" s="14"/>
      <c r="N66" s="39"/>
      <c r="O66" s="39"/>
      <c r="P66" s="39"/>
      <c r="Q66" s="39"/>
      <c r="R66" s="39"/>
      <c r="S66" s="39"/>
      <c r="T66" s="39"/>
    </row>
    <row r="67" spans="1:20" ht="12.75">
      <c r="A67" s="13"/>
      <c r="B67" s="64" t="s">
        <v>79</v>
      </c>
      <c r="C67" s="14"/>
      <c r="D67" s="14"/>
      <c r="E67" s="14"/>
      <c r="F67" s="14"/>
      <c r="G67" s="22">
        <v>0.2</v>
      </c>
      <c r="H67" s="22">
        <v>0.2</v>
      </c>
      <c r="I67" s="14"/>
      <c r="N67" s="39"/>
      <c r="O67" s="39"/>
      <c r="P67" s="39"/>
      <c r="Q67" s="39"/>
      <c r="R67" s="39"/>
      <c r="S67" s="39"/>
      <c r="T67" s="39"/>
    </row>
    <row r="68" spans="1:20" ht="12.75">
      <c r="A68" s="13"/>
      <c r="B68" s="64" t="s">
        <v>80</v>
      </c>
      <c r="C68" s="14"/>
      <c r="D68" s="14"/>
      <c r="E68" s="14"/>
      <c r="F68" s="14"/>
      <c r="G68" s="22">
        <v>1.7</v>
      </c>
      <c r="H68" s="22">
        <v>1.7</v>
      </c>
      <c r="I68" s="14"/>
      <c r="N68" s="39"/>
      <c r="O68" s="39"/>
      <c r="P68" s="39"/>
      <c r="Q68" s="39"/>
      <c r="R68" s="39"/>
      <c r="S68" s="39"/>
      <c r="T68" s="39"/>
    </row>
    <row r="69" spans="1:20" ht="12.75">
      <c r="A69" s="13"/>
      <c r="B69" s="64" t="s">
        <v>62</v>
      </c>
      <c r="C69" s="14"/>
      <c r="D69" s="26">
        <v>0.03</v>
      </c>
      <c r="E69" s="26">
        <v>0.15</v>
      </c>
      <c r="F69" s="26">
        <v>0.15</v>
      </c>
      <c r="G69" s="26">
        <v>0.25</v>
      </c>
      <c r="H69" s="26">
        <v>0.18</v>
      </c>
      <c r="I69" s="14"/>
      <c r="N69" s="39"/>
      <c r="O69" s="39"/>
      <c r="P69" s="39"/>
      <c r="Q69" s="39"/>
      <c r="R69" s="39"/>
      <c r="S69" s="39"/>
      <c r="T69" s="39"/>
    </row>
    <row r="70" spans="1:20" ht="12.75">
      <c r="A70" s="13"/>
      <c r="B70" s="14"/>
      <c r="C70" s="14"/>
      <c r="D70" s="26"/>
      <c r="E70" s="26"/>
      <c r="F70" s="26"/>
      <c r="G70" s="26">
        <v>0.03</v>
      </c>
      <c r="H70" s="26">
        <v>0.15</v>
      </c>
      <c r="I70" s="14"/>
      <c r="N70" s="39"/>
      <c r="O70" s="39"/>
      <c r="P70" s="39"/>
      <c r="Q70" s="39"/>
      <c r="R70" s="39"/>
      <c r="S70" s="39"/>
      <c r="T70" s="39"/>
    </row>
    <row r="71" spans="1:20" ht="13.5" thickBot="1">
      <c r="A71" s="60"/>
      <c r="B71" s="61"/>
      <c r="C71" s="61"/>
      <c r="D71" s="61"/>
      <c r="E71" s="61"/>
      <c r="F71" s="61"/>
      <c r="G71" s="61"/>
      <c r="H71" s="61"/>
      <c r="I71" s="14"/>
      <c r="N71" s="39"/>
      <c r="O71" s="39"/>
      <c r="P71" s="39"/>
      <c r="Q71" s="39"/>
      <c r="R71" s="39"/>
      <c r="S71" s="39"/>
      <c r="T71" s="39"/>
    </row>
    <row r="72" spans="1:20" ht="12.75">
      <c r="A72" s="1" t="s">
        <v>48</v>
      </c>
      <c r="B72" s="65">
        <v>1</v>
      </c>
      <c r="D72" s="39">
        <f aca="true" t="shared" si="4" ref="D72:D77">$D27</f>
        <v>0.8463844214164004</v>
      </c>
      <c r="E72" s="39"/>
      <c r="F72" s="39"/>
      <c r="G72" s="39"/>
      <c r="H72" s="39"/>
      <c r="I72" s="14"/>
      <c r="N72" s="39"/>
      <c r="O72" s="39"/>
      <c r="P72" s="39"/>
      <c r="Q72" s="39"/>
      <c r="R72" s="39"/>
      <c r="S72" s="39"/>
      <c r="T72" s="39"/>
    </row>
    <row r="73" spans="2:9" ht="12.75">
      <c r="B73" s="65">
        <v>2</v>
      </c>
      <c r="D73" s="39">
        <f t="shared" si="4"/>
        <v>1.0771327607449845</v>
      </c>
      <c r="E73" s="39"/>
      <c r="F73" s="39"/>
      <c r="G73" s="39"/>
      <c r="H73" s="39"/>
      <c r="I73" s="14"/>
    </row>
    <row r="74" spans="2:9" ht="12.75">
      <c r="B74" s="65">
        <v>3</v>
      </c>
      <c r="D74" s="39">
        <f t="shared" si="4"/>
        <v>1.2128867078444305</v>
      </c>
      <c r="E74" s="39"/>
      <c r="F74" s="39"/>
      <c r="G74" s="39"/>
      <c r="H74" s="39"/>
      <c r="I74" s="14"/>
    </row>
    <row r="75" spans="2:9" ht="12.75">
      <c r="B75" s="65">
        <v>4</v>
      </c>
      <c r="D75" s="39">
        <f t="shared" si="4"/>
        <v>1.1412284694605208</v>
      </c>
      <c r="E75" s="39"/>
      <c r="F75" s="39"/>
      <c r="G75" s="39"/>
      <c r="H75" s="39"/>
      <c r="I75" s="14"/>
    </row>
    <row r="76" spans="2:9" ht="12.75">
      <c r="B76" s="65">
        <v>5</v>
      </c>
      <c r="D76" s="39">
        <f t="shared" si="4"/>
        <v>1.0630672635602552</v>
      </c>
      <c r="E76" s="39"/>
      <c r="F76" s="39"/>
      <c r="G76" s="39"/>
      <c r="H76" s="39"/>
      <c r="I76" s="14"/>
    </row>
    <row r="77" spans="2:9" ht="12.75">
      <c r="B77" s="65">
        <v>6</v>
      </c>
      <c r="D77" s="39">
        <f t="shared" si="4"/>
        <v>1.249478780578206</v>
      </c>
      <c r="E77" s="39"/>
      <c r="F77" s="39"/>
      <c r="G77" s="39"/>
      <c r="H77" s="39"/>
      <c r="I77" s="14"/>
    </row>
    <row r="78" spans="4:9" ht="13.5" thickBot="1">
      <c r="D78" s="39"/>
      <c r="E78" s="39"/>
      <c r="F78" s="39"/>
      <c r="G78" s="39"/>
      <c r="H78" s="39"/>
      <c r="I78" s="14"/>
    </row>
    <row r="79" spans="1:9" ht="12.75">
      <c r="A79" s="66" t="s">
        <v>53</v>
      </c>
      <c r="B79" s="10"/>
      <c r="C79" s="10"/>
      <c r="D79" s="67"/>
      <c r="E79" s="67"/>
      <c r="F79" s="67"/>
      <c r="G79" s="67"/>
      <c r="H79" s="67"/>
      <c r="I79" s="14"/>
    </row>
    <row r="80" spans="1:9" ht="12.75">
      <c r="A80" s="13"/>
      <c r="B80" s="64" t="s">
        <v>81</v>
      </c>
      <c r="C80" s="14"/>
      <c r="D80" s="24">
        <f>$F34</f>
        <v>1.1813924319220248</v>
      </c>
      <c r="E80" s="24"/>
      <c r="F80" s="24"/>
      <c r="G80" s="24"/>
      <c r="H80" s="24"/>
      <c r="I80" s="14"/>
    </row>
    <row r="81" spans="1:9" ht="12.75">
      <c r="A81" s="13"/>
      <c r="B81" s="64" t="s">
        <v>82</v>
      </c>
      <c r="C81" s="14"/>
      <c r="D81" s="24">
        <f>$H34</f>
        <v>1.2128867078444305</v>
      </c>
      <c r="E81" s="24"/>
      <c r="F81" s="24"/>
      <c r="G81" s="24"/>
      <c r="H81" s="24"/>
      <c r="I81" s="14"/>
    </row>
    <row r="82" spans="1:9" ht="13.5" thickBot="1">
      <c r="A82" s="60"/>
      <c r="B82" s="68" t="s">
        <v>83</v>
      </c>
      <c r="C82" s="61"/>
      <c r="D82" s="33">
        <f>$I34</f>
        <v>0.9617585910806925</v>
      </c>
      <c r="E82" s="33"/>
      <c r="F82" s="33"/>
      <c r="G82" s="33"/>
      <c r="H82" s="33"/>
      <c r="I82" s="1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8" sqref="F28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 topLeftCell="A5">
      <selection activeCell="G32" sqref="G32"/>
    </sheetView>
  </sheetViews>
  <sheetFormatPr defaultColWidth="12.125" defaultRowHeight="12.75"/>
  <cols>
    <col min="1" max="1" width="6.375" style="0" customWidth="1"/>
    <col min="2" max="2" width="16.75390625" style="0" customWidth="1"/>
    <col min="3" max="3" width="11.00390625" style="0" customWidth="1"/>
    <col min="4" max="6" width="9.125" style="0" customWidth="1"/>
    <col min="7" max="7" width="13.25390625" style="0" customWidth="1"/>
    <col min="8" max="9" width="9.125" style="0" customWidth="1"/>
    <col min="10" max="10" width="9.875" style="0" customWidth="1"/>
    <col min="11" max="11" width="13.25390625" style="0" customWidth="1"/>
    <col min="12" max="12" width="11.00390625" style="0" customWidth="1"/>
    <col min="13" max="13" width="7.625" style="0" customWidth="1"/>
    <col min="14" max="16384" width="9.125" style="0" customWidth="1"/>
  </cols>
  <sheetData>
    <row r="1" ht="12.75">
      <c r="A1" s="1" t="s">
        <v>0</v>
      </c>
    </row>
    <row r="3" ht="13.5" thickBot="1"/>
    <row r="4" spans="1:13" ht="13.5" thickBot="1">
      <c r="A4" s="2" t="s">
        <v>1</v>
      </c>
      <c r="B4" s="3"/>
      <c r="C4" s="3"/>
      <c r="D4" s="3"/>
      <c r="E4" s="3"/>
      <c r="F4" s="3"/>
      <c r="G4" s="3"/>
      <c r="H4" s="3"/>
      <c r="I4" s="4"/>
      <c r="J4" s="5" t="s">
        <v>2</v>
      </c>
      <c r="K4" s="3"/>
      <c r="L4" s="6"/>
      <c r="M4" s="7"/>
    </row>
    <row r="5" spans="1:13" ht="12.75">
      <c r="A5" s="8" t="s">
        <v>3</v>
      </c>
      <c r="B5" s="8" t="s">
        <v>3</v>
      </c>
      <c r="C5" s="8" t="s">
        <v>4</v>
      </c>
      <c r="D5" s="8" t="s">
        <v>5</v>
      </c>
      <c r="E5" s="8" t="s">
        <v>5</v>
      </c>
      <c r="F5" s="8" t="s">
        <v>6</v>
      </c>
      <c r="G5" s="8" t="s">
        <v>7</v>
      </c>
      <c r="H5" s="8" t="s">
        <v>8</v>
      </c>
      <c r="I5" s="9"/>
      <c r="J5" s="10"/>
      <c r="K5" s="10"/>
      <c r="L5" s="11"/>
      <c r="M5" s="12" t="s">
        <v>9</v>
      </c>
    </row>
    <row r="6" spans="1:13" ht="12.75">
      <c r="A6" s="8" t="s">
        <v>10</v>
      </c>
      <c r="B6" s="8" t="s">
        <v>11</v>
      </c>
      <c r="C6" s="8" t="s">
        <v>12</v>
      </c>
      <c r="D6" s="8" t="s">
        <v>13</v>
      </c>
      <c r="E6" s="8" t="s">
        <v>14</v>
      </c>
      <c r="F6" s="8" t="s">
        <v>15</v>
      </c>
      <c r="G6" s="8" t="s">
        <v>16</v>
      </c>
      <c r="I6" s="13"/>
      <c r="J6" s="14"/>
      <c r="K6" s="14"/>
      <c r="L6" s="15"/>
      <c r="M6" s="12" t="s">
        <v>17</v>
      </c>
    </row>
    <row r="7" spans="3:13" ht="13.5" thickBot="1">
      <c r="C7" s="8" t="s">
        <v>18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16" t="s">
        <v>24</v>
      </c>
      <c r="J7" s="17" t="s">
        <v>25</v>
      </c>
      <c r="K7" s="17" t="s">
        <v>26</v>
      </c>
      <c r="L7" s="18" t="s">
        <v>27</v>
      </c>
      <c r="M7" s="12" t="s">
        <v>28</v>
      </c>
    </row>
    <row r="8" spans="1:13" ht="12.75">
      <c r="A8" s="9"/>
      <c r="B8" s="10"/>
      <c r="C8" s="10"/>
      <c r="D8" s="10"/>
      <c r="E8" s="10"/>
      <c r="F8" s="10"/>
      <c r="G8" s="10"/>
      <c r="H8" s="10"/>
      <c r="I8" s="13"/>
      <c r="J8" s="14"/>
      <c r="K8" s="14"/>
      <c r="L8" s="15"/>
      <c r="M8" s="19"/>
    </row>
    <row r="9" spans="1:13" ht="12.75">
      <c r="A9" s="13"/>
      <c r="B9" s="14"/>
      <c r="C9" s="20" t="s">
        <v>29</v>
      </c>
      <c r="D9" s="20" t="s">
        <v>30</v>
      </c>
      <c r="E9" s="20" t="s">
        <v>31</v>
      </c>
      <c r="F9" s="20" t="s">
        <v>31</v>
      </c>
      <c r="G9" s="20" t="s">
        <v>32</v>
      </c>
      <c r="H9" s="20" t="s">
        <v>31</v>
      </c>
      <c r="I9" s="13"/>
      <c r="J9" s="14"/>
      <c r="K9" s="14"/>
      <c r="L9" s="15"/>
      <c r="M9" s="19"/>
    </row>
    <row r="10" spans="1:13" ht="12.75">
      <c r="A10" s="13"/>
      <c r="B10" s="14"/>
      <c r="C10" s="14"/>
      <c r="D10" s="14"/>
      <c r="E10" s="14"/>
      <c r="F10" s="14"/>
      <c r="G10" s="14"/>
      <c r="H10" s="14"/>
      <c r="I10" s="13"/>
      <c r="J10" s="14"/>
      <c r="K10" s="14"/>
      <c r="L10" s="15"/>
      <c r="M10" s="19"/>
    </row>
    <row r="11" spans="1:14" ht="12.75">
      <c r="A11" s="21">
        <v>1</v>
      </c>
      <c r="B11" s="20" t="s">
        <v>33</v>
      </c>
      <c r="C11" s="22">
        <v>47.8</v>
      </c>
      <c r="D11" s="22">
        <v>3.7</v>
      </c>
      <c r="E11" s="23">
        <v>189</v>
      </c>
      <c r="F11" s="23">
        <v>318</v>
      </c>
      <c r="G11" s="24">
        <v>0.9509000000000001</v>
      </c>
      <c r="H11" s="23">
        <v>1494.6</v>
      </c>
      <c r="I11" s="25">
        <f aca="true" t="shared" si="0" ref="I11:I16">F11/G11</f>
        <v>334.4200231359764</v>
      </c>
      <c r="J11" s="26">
        <f aca="true" t="shared" si="1" ref="J11:J16">F11/H11</f>
        <v>0.2127659574468085</v>
      </c>
      <c r="K11" s="22">
        <f aca="true" t="shared" si="2" ref="K11:K16">F11/D11</f>
        <v>85.94594594594594</v>
      </c>
      <c r="L11" s="27">
        <f aca="true" t="shared" si="3" ref="L11:L16">F11/E11</f>
        <v>1.6825396825396826</v>
      </c>
      <c r="M11" s="28">
        <f aca="true" t="shared" si="4" ref="M11:M16">E11/D11</f>
        <v>51.08108108108108</v>
      </c>
      <c r="N11" s="29"/>
    </row>
    <row r="12" spans="1:14" ht="12.75">
      <c r="A12" s="21">
        <v>2</v>
      </c>
      <c r="B12" s="20" t="s">
        <v>34</v>
      </c>
      <c r="C12" s="22">
        <v>32.9</v>
      </c>
      <c r="D12" s="22">
        <v>25.5</v>
      </c>
      <c r="E12" s="23">
        <v>763</v>
      </c>
      <c r="F12" s="23">
        <v>782</v>
      </c>
      <c r="G12" s="24">
        <v>1.7340000000000002</v>
      </c>
      <c r="H12" s="23">
        <v>3669.45</v>
      </c>
      <c r="I12" s="25">
        <f t="shared" si="0"/>
        <v>450.9803921568627</v>
      </c>
      <c r="J12" s="26">
        <f t="shared" si="1"/>
        <v>0.21311095668288163</v>
      </c>
      <c r="K12" s="22">
        <f t="shared" si="2"/>
        <v>30.666666666666668</v>
      </c>
      <c r="L12" s="27">
        <f t="shared" si="3"/>
        <v>1.0249017038007864</v>
      </c>
      <c r="M12" s="28">
        <f t="shared" si="4"/>
        <v>29.92156862745098</v>
      </c>
      <c r="N12" s="29"/>
    </row>
    <row r="13" spans="1:14" ht="12.75">
      <c r="A13" s="21">
        <v>3</v>
      </c>
      <c r="B13" s="20" t="s">
        <v>35</v>
      </c>
      <c r="C13" s="22">
        <v>7.8</v>
      </c>
      <c r="D13" s="22">
        <v>71.9</v>
      </c>
      <c r="E13" s="23">
        <v>2452</v>
      </c>
      <c r="F13" s="23">
        <v>1165</v>
      </c>
      <c r="G13" s="24">
        <v>2.2289000000000003</v>
      </c>
      <c r="H13" s="23">
        <v>4155.82</v>
      </c>
      <c r="I13" s="25">
        <f t="shared" si="0"/>
        <v>522.6793485575844</v>
      </c>
      <c r="J13" s="26">
        <f t="shared" si="1"/>
        <v>0.28032975441669755</v>
      </c>
      <c r="K13" s="22">
        <f t="shared" si="2"/>
        <v>16.20305980528512</v>
      </c>
      <c r="L13" s="27">
        <f t="shared" si="3"/>
        <v>0.47512234910277323</v>
      </c>
      <c r="M13" s="28">
        <f t="shared" si="4"/>
        <v>34.1029207232267</v>
      </c>
      <c r="N13" s="29"/>
    </row>
    <row r="14" spans="1:14" ht="12.75">
      <c r="A14" s="21">
        <v>4</v>
      </c>
      <c r="B14" s="20" t="s">
        <v>36</v>
      </c>
      <c r="C14" s="22">
        <v>4.6</v>
      </c>
      <c r="D14" s="22">
        <v>138.9</v>
      </c>
      <c r="E14" s="23">
        <v>4247</v>
      </c>
      <c r="F14" s="23">
        <v>1223</v>
      </c>
      <c r="G14" s="24">
        <v>2.2224</v>
      </c>
      <c r="H14" s="23">
        <v>6139.38</v>
      </c>
      <c r="I14" s="25">
        <f t="shared" si="0"/>
        <v>550.3059755219583</v>
      </c>
      <c r="J14" s="26">
        <f t="shared" si="1"/>
        <v>0.19920578299437403</v>
      </c>
      <c r="K14" s="22">
        <f t="shared" si="2"/>
        <v>8.804895608351332</v>
      </c>
      <c r="L14" s="27">
        <f t="shared" si="3"/>
        <v>0.2879679773958088</v>
      </c>
      <c r="M14" s="28">
        <f t="shared" si="4"/>
        <v>30.575953923686104</v>
      </c>
      <c r="N14" s="29"/>
    </row>
    <row r="15" spans="1:14" ht="12.75">
      <c r="A15" s="21">
        <v>5</v>
      </c>
      <c r="B15" s="20" t="s">
        <v>37</v>
      </c>
      <c r="C15" s="22">
        <v>3.4</v>
      </c>
      <c r="D15" s="22">
        <v>313.2</v>
      </c>
      <c r="E15" s="23">
        <v>11112</v>
      </c>
      <c r="F15" s="23">
        <v>1565</v>
      </c>
      <c r="G15" s="24">
        <v>2.5056</v>
      </c>
      <c r="H15" s="23">
        <v>9396</v>
      </c>
      <c r="I15" s="25">
        <f t="shared" si="0"/>
        <v>624.6008939974457</v>
      </c>
      <c r="J15" s="26">
        <f t="shared" si="1"/>
        <v>0.16656023839931886</v>
      </c>
      <c r="K15" s="22">
        <f t="shared" si="2"/>
        <v>4.996807151979566</v>
      </c>
      <c r="L15" s="27">
        <f t="shared" si="3"/>
        <v>0.1408387329013679</v>
      </c>
      <c r="M15" s="28">
        <f t="shared" si="4"/>
        <v>35.47892720306513</v>
      </c>
      <c r="N15" s="29"/>
    </row>
    <row r="16" spans="1:14" ht="13.5" thickBot="1">
      <c r="A16" s="30">
        <v>6</v>
      </c>
      <c r="B16" s="17" t="s">
        <v>38</v>
      </c>
      <c r="C16" s="31">
        <v>3.5</v>
      </c>
      <c r="D16" s="31">
        <v>1178</v>
      </c>
      <c r="E16" s="32">
        <v>17119</v>
      </c>
      <c r="F16" s="32">
        <v>2589</v>
      </c>
      <c r="G16" s="33">
        <v>3.5340000000000003</v>
      </c>
      <c r="H16" s="32">
        <v>11662.2</v>
      </c>
      <c r="I16" s="34">
        <f t="shared" si="0"/>
        <v>732.597623089983</v>
      </c>
      <c r="J16" s="35">
        <f t="shared" si="1"/>
        <v>0.22199927972423728</v>
      </c>
      <c r="K16" s="31">
        <f t="shared" si="2"/>
        <v>2.197792869269949</v>
      </c>
      <c r="L16" s="36">
        <f t="shared" si="3"/>
        <v>0.15123546936152812</v>
      </c>
      <c r="M16" s="37">
        <f t="shared" si="4"/>
        <v>14.53225806451613</v>
      </c>
      <c r="N16" s="29"/>
    </row>
    <row r="17" spans="3:14" ht="12.75">
      <c r="C17" s="38"/>
      <c r="D17" s="38"/>
      <c r="G17" s="39"/>
      <c r="H17" s="29"/>
      <c r="I17" s="40"/>
      <c r="J17" s="41"/>
      <c r="K17" s="38"/>
      <c r="L17" s="39"/>
      <c r="M17" s="41"/>
      <c r="N17" s="29"/>
    </row>
    <row r="18" spans="1:14" ht="12.75">
      <c r="A18" s="1" t="s">
        <v>39</v>
      </c>
      <c r="C18" s="38"/>
      <c r="D18" s="38"/>
      <c r="G18" s="39"/>
      <c r="H18" s="29"/>
      <c r="I18" s="40"/>
      <c r="J18" s="41"/>
      <c r="K18" s="38"/>
      <c r="L18" s="39"/>
      <c r="M18" s="41"/>
      <c r="N18" s="29"/>
    </row>
    <row r="19" spans="3:14" ht="12.75">
      <c r="C19" s="38"/>
      <c r="D19" s="38"/>
      <c r="G19" s="39"/>
      <c r="H19" s="29"/>
      <c r="I19" s="40"/>
      <c r="J19" s="41"/>
      <c r="K19" s="38"/>
      <c r="L19" s="39"/>
      <c r="M19" s="41"/>
      <c r="N19" s="29"/>
    </row>
    <row r="20" spans="3:22" ht="12.75">
      <c r="C20" s="42" t="s">
        <v>40</v>
      </c>
      <c r="J20" s="41"/>
      <c r="K20" s="38"/>
      <c r="L20" s="38"/>
      <c r="M20" s="38"/>
      <c r="N20" s="29"/>
      <c r="O20" s="40"/>
      <c r="P20" s="41"/>
      <c r="Q20" s="38"/>
      <c r="R20" s="39"/>
      <c r="S20" s="41"/>
      <c r="T20" s="38"/>
      <c r="V20" s="29"/>
    </row>
    <row r="21" spans="1:22" ht="12.75">
      <c r="A21" s="1" t="s">
        <v>41</v>
      </c>
      <c r="C21" s="29">
        <v>342</v>
      </c>
      <c r="J21" s="41"/>
      <c r="K21" s="38"/>
      <c r="L21" s="38"/>
      <c r="M21" s="38"/>
      <c r="N21" s="29"/>
      <c r="O21" s="40"/>
      <c r="P21" s="41"/>
      <c r="Q21" s="38"/>
      <c r="R21" s="39"/>
      <c r="S21" s="41"/>
      <c r="T21" s="38"/>
      <c r="V21" s="29"/>
    </row>
    <row r="22" spans="1:21" ht="13.5" thickBot="1">
      <c r="A22" s="1" t="s">
        <v>42</v>
      </c>
      <c r="C22" s="41">
        <v>0.03</v>
      </c>
      <c r="J22" s="38"/>
      <c r="K22" s="38"/>
      <c r="L22" s="38"/>
      <c r="M22" s="38"/>
      <c r="N22" s="40"/>
      <c r="O22" s="41"/>
      <c r="P22" s="38"/>
      <c r="Q22" s="39"/>
      <c r="R22" s="41"/>
      <c r="S22" s="38"/>
      <c r="U22" s="29"/>
    </row>
    <row r="23" spans="1:13" ht="12.75">
      <c r="A23" s="9"/>
      <c r="B23" s="10"/>
      <c r="C23" s="10"/>
      <c r="D23" s="43"/>
      <c r="E23" s="44" t="s">
        <v>43</v>
      </c>
      <c r="F23" s="45"/>
      <c r="G23" s="10"/>
      <c r="H23" s="46" t="s">
        <v>44</v>
      </c>
      <c r="I23" s="11"/>
      <c r="J23" s="29"/>
      <c r="K23" s="29"/>
      <c r="L23" s="29"/>
      <c r="M23" s="29"/>
    </row>
    <row r="24" spans="1:9" ht="12.75">
      <c r="A24" s="13"/>
      <c r="B24" s="14"/>
      <c r="C24" s="14"/>
      <c r="D24" s="22"/>
      <c r="E24" s="20" t="s">
        <v>45</v>
      </c>
      <c r="F24" s="14"/>
      <c r="G24" s="14"/>
      <c r="H24" s="47" t="s">
        <v>46</v>
      </c>
      <c r="I24" s="48" t="s">
        <v>47</v>
      </c>
    </row>
    <row r="25" spans="1:9" ht="12.75">
      <c r="A25" s="13"/>
      <c r="B25" s="14"/>
      <c r="C25" s="14"/>
      <c r="D25" s="20" t="s">
        <v>48</v>
      </c>
      <c r="E25" s="20" t="s">
        <v>49</v>
      </c>
      <c r="F25" s="20" t="s">
        <v>50</v>
      </c>
      <c r="G25" s="14"/>
      <c r="H25" s="20" t="s">
        <v>51</v>
      </c>
      <c r="I25" s="15"/>
    </row>
    <row r="26" spans="1:9" ht="12.75">
      <c r="A26" s="13"/>
      <c r="B26" s="14"/>
      <c r="C26" s="14"/>
      <c r="D26" s="14"/>
      <c r="E26" s="14"/>
      <c r="F26" s="14"/>
      <c r="G26" s="14"/>
      <c r="H26" s="14"/>
      <c r="I26" s="15"/>
    </row>
    <row r="27" spans="1:13" ht="12.75">
      <c r="A27" s="49" t="s">
        <v>52</v>
      </c>
      <c r="B27" s="50">
        <v>1</v>
      </c>
      <c r="C27" s="20" t="s">
        <v>33</v>
      </c>
      <c r="D27" s="24">
        <f aca="true" t="shared" si="5" ref="D27:D32">$F11/(C$22*($E11+$H11)+C$21*$G11)</f>
        <v>0.8463844214164004</v>
      </c>
      <c r="E27" s="23">
        <f aca="true" t="shared" si="6" ref="E27:E32">C11*D11</f>
        <v>176.85999999999999</v>
      </c>
      <c r="F27" s="23">
        <f aca="true" t="shared" si="7" ref="F27:F32">E27*D27</f>
        <v>149.69154877170456</v>
      </c>
      <c r="G27" s="14"/>
      <c r="H27" s="23"/>
      <c r="I27" s="51">
        <v>50</v>
      </c>
      <c r="J27" s="39"/>
      <c r="K27" s="39"/>
      <c r="L27" s="39"/>
      <c r="M27" s="39"/>
    </row>
    <row r="28" spans="1:13" ht="12.75">
      <c r="A28" s="13"/>
      <c r="B28" s="50">
        <v>2</v>
      </c>
      <c r="C28" s="20" t="s">
        <v>34</v>
      </c>
      <c r="D28" s="24">
        <f t="shared" si="5"/>
        <v>1.0771327607449845</v>
      </c>
      <c r="E28" s="23">
        <f t="shared" si="6"/>
        <v>838.9499999999999</v>
      </c>
      <c r="F28" s="23">
        <f t="shared" si="7"/>
        <v>903.6605296270047</v>
      </c>
      <c r="G28" s="14"/>
      <c r="H28" s="23"/>
      <c r="I28" s="51">
        <v>50</v>
      </c>
      <c r="J28" s="39"/>
      <c r="K28" s="39"/>
      <c r="L28" s="39"/>
      <c r="M28" s="39"/>
    </row>
    <row r="29" spans="1:13" ht="12.75">
      <c r="A29" s="13"/>
      <c r="B29" s="50">
        <v>3</v>
      </c>
      <c r="C29" s="20" t="s">
        <v>35</v>
      </c>
      <c r="D29" s="24">
        <f t="shared" si="5"/>
        <v>1.2128867078444305</v>
      </c>
      <c r="E29" s="23">
        <f t="shared" si="6"/>
        <v>560.82</v>
      </c>
      <c r="F29" s="23">
        <f t="shared" si="7"/>
        <v>680.2111234933136</v>
      </c>
      <c r="G29" s="14"/>
      <c r="H29" s="23">
        <v>100</v>
      </c>
      <c r="I29" s="51"/>
      <c r="J29" s="39"/>
      <c r="K29" s="39"/>
      <c r="L29" s="39"/>
      <c r="M29" s="39"/>
    </row>
    <row r="30" spans="1:13" ht="12.75">
      <c r="A30" s="13"/>
      <c r="B30" s="50">
        <v>4</v>
      </c>
      <c r="C30" s="20" t="s">
        <v>36</v>
      </c>
      <c r="D30" s="24">
        <f t="shared" si="5"/>
        <v>1.1412284694605208</v>
      </c>
      <c r="E30" s="23">
        <f t="shared" si="6"/>
        <v>638.9399999999999</v>
      </c>
      <c r="F30" s="23">
        <f t="shared" si="7"/>
        <v>729.1765182771051</v>
      </c>
      <c r="G30" s="14"/>
      <c r="H30" s="14"/>
      <c r="I30" s="15"/>
      <c r="J30" s="39"/>
      <c r="K30" s="39"/>
      <c r="L30" s="39"/>
      <c r="M30" s="39"/>
    </row>
    <row r="31" spans="1:13" ht="12.75">
      <c r="A31" s="13"/>
      <c r="B31" s="50">
        <v>5</v>
      </c>
      <c r="C31" s="20" t="s">
        <v>37</v>
      </c>
      <c r="D31" s="24">
        <f t="shared" si="5"/>
        <v>1.0630672635602552</v>
      </c>
      <c r="E31" s="23">
        <f t="shared" si="6"/>
        <v>1064.8799999999999</v>
      </c>
      <c r="F31" s="23">
        <f t="shared" si="7"/>
        <v>1132.0390676200443</v>
      </c>
      <c r="G31" s="14"/>
      <c r="H31" s="14"/>
      <c r="I31" s="15"/>
      <c r="J31" s="39"/>
      <c r="K31" s="39"/>
      <c r="L31" s="39"/>
      <c r="M31" s="39"/>
    </row>
    <row r="32" spans="1:13" ht="13.5" thickBot="1">
      <c r="A32" s="13"/>
      <c r="B32" s="50">
        <v>6</v>
      </c>
      <c r="C32" s="17" t="s">
        <v>38</v>
      </c>
      <c r="D32" s="24">
        <f t="shared" si="5"/>
        <v>1.249478780578206</v>
      </c>
      <c r="E32" s="23">
        <f t="shared" si="6"/>
        <v>4123</v>
      </c>
      <c r="F32" s="23">
        <f t="shared" si="7"/>
        <v>5151.601012323943</v>
      </c>
      <c r="G32" s="14"/>
      <c r="H32" s="14"/>
      <c r="I32" s="15"/>
      <c r="J32" s="39"/>
      <c r="K32" s="39"/>
      <c r="L32" s="39"/>
      <c r="M32" s="39"/>
    </row>
    <row r="33" spans="1:18" ht="13.5" thickBot="1">
      <c r="A33" s="13"/>
      <c r="B33" s="14"/>
      <c r="C33" s="24"/>
      <c r="D33" s="14"/>
      <c r="E33" s="23">
        <f>SUM(E27:E32)</f>
        <v>7403.45</v>
      </c>
      <c r="F33" s="23">
        <f>SUM(F27:F32)</f>
        <v>8746.379800113114</v>
      </c>
      <c r="G33" s="14"/>
      <c r="H33" s="14"/>
      <c r="I33" s="15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3.5" thickBot="1">
      <c r="A34" s="52" t="s">
        <v>53</v>
      </c>
      <c r="B34" s="3"/>
      <c r="C34" s="53"/>
      <c r="D34" s="3"/>
      <c r="E34" s="3"/>
      <c r="F34" s="53">
        <f>F33/E33</f>
        <v>1.1813924319220248</v>
      </c>
      <c r="G34" s="53"/>
      <c r="H34" s="53">
        <f>D29</f>
        <v>1.2128867078444305</v>
      </c>
      <c r="I34" s="54">
        <f>(D27*I27+D28*I28)/100</f>
        <v>0.9617585910806925</v>
      </c>
      <c r="J34" s="39"/>
      <c r="K34" s="39"/>
      <c r="L34" s="39"/>
      <c r="M34" s="39"/>
      <c r="N34" s="39"/>
      <c r="O34" s="39"/>
      <c r="P34" s="39"/>
      <c r="Q34" s="39"/>
      <c r="R34" s="39"/>
    </row>
    <row r="35" spans="7:19" ht="12.75">
      <c r="G35" s="39"/>
      <c r="I35" s="39"/>
      <c r="J35" s="39"/>
      <c r="N35" s="39"/>
      <c r="O35" s="39"/>
      <c r="P35" s="39"/>
      <c r="Q35" s="39"/>
      <c r="R35" s="39" t="e">
        <f>$F11/((S$30+$E11*(S$31-S$30)/17500)*($E11+$H11)+S$25*MIN($G11,S$29)+S$27*(1+S$28*MAX(0,$G11-S$29))*MAX(0,$G11-S$29))</f>
        <v>#DIV/0!</v>
      </c>
      <c r="S35" s="39" t="e">
        <f>$F11/((T$30+$E11*(T$31-T$30)/17500)*($E11+$H11)+T$25*MIN($G11,T$29)+T$27*(1+T$28*MAX(0,$G11-T$29))*MAX(0,$G11-T$29))</f>
        <v>#DIV/0!</v>
      </c>
    </row>
    <row r="36" spans="14:19" ht="12.75">
      <c r="N36" s="39"/>
      <c r="O36" s="39"/>
      <c r="P36" s="39"/>
      <c r="Q36" s="39"/>
      <c r="R36" s="39" t="e">
        <f>$F12/((S$30+$E12*(S$31-S$30)/17500)*($E12+$H12)+S$25*MIN($G12,S$29)+S$27*(1+S$28*MAX(0,$G12-S$29))*MAX(0,$G12-S$29))</f>
        <v>#DIV/0!</v>
      </c>
      <c r="S36" s="39" t="e">
        <f>$F12/((T$30+$E12*(T$31-T$30)/17500)*($E12+$H12)+T$25*MIN($G12,T$29)+T$27*(1+T$28*MAX(0,$G12-T$29))*MAX(0,$G12-T$29))</f>
        <v>#DIV/0!</v>
      </c>
    </row>
    <row r="37" spans="1:19" ht="12.75">
      <c r="A37" s="1" t="s">
        <v>54</v>
      </c>
      <c r="N37" s="39"/>
      <c r="O37" s="39"/>
      <c r="P37" s="39"/>
      <c r="Q37" s="39"/>
      <c r="R37" s="39"/>
      <c r="S37" s="39"/>
    </row>
    <row r="38" spans="3:19" ht="12.75">
      <c r="C38" s="38"/>
      <c r="N38" s="39"/>
      <c r="O38" s="39"/>
      <c r="P38" s="39"/>
      <c r="Q38" s="39"/>
      <c r="R38" s="39"/>
      <c r="S38" s="39"/>
    </row>
    <row r="39" spans="3:19" ht="12.75">
      <c r="C39" s="42" t="s">
        <v>55</v>
      </c>
      <c r="N39" s="39"/>
      <c r="O39" s="39"/>
      <c r="P39" s="39"/>
      <c r="Q39" s="39"/>
      <c r="R39" s="39" t="e">
        <f aca="true" t="shared" si="8" ref="R39:S41">$F13/((S$30+$E13*(S$31-S$30)/17500)*($E13+$H13)+S$25*MIN($G13,S$29)+S$27*(1+S$28*MAX(0,$G13-S$29))*MAX(0,$G13-S$29))</f>
        <v>#DIV/0!</v>
      </c>
      <c r="S39" s="39" t="e">
        <f t="shared" si="8"/>
        <v>#DIV/0!</v>
      </c>
    </row>
    <row r="40" spans="1:19" ht="12.75">
      <c r="A40" s="1" t="s">
        <v>41</v>
      </c>
      <c r="B40" s="1" t="s">
        <v>56</v>
      </c>
      <c r="C40" s="29">
        <v>0</v>
      </c>
      <c r="N40" s="39"/>
      <c r="O40" s="39"/>
      <c r="P40" s="39"/>
      <c r="Q40" s="39"/>
      <c r="R40" s="39" t="e">
        <f t="shared" si="8"/>
        <v>#DIV/0!</v>
      </c>
      <c r="S40" s="39" t="e">
        <f t="shared" si="8"/>
        <v>#DIV/0!</v>
      </c>
    </row>
    <row r="41" spans="2:19" ht="12.75">
      <c r="B41" s="1" t="s">
        <v>57</v>
      </c>
      <c r="C41" s="29">
        <v>342</v>
      </c>
      <c r="N41" s="39"/>
      <c r="O41" s="39"/>
      <c r="P41" s="39"/>
      <c r="Q41" s="39"/>
      <c r="R41" s="39" t="e">
        <f t="shared" si="8"/>
        <v>#DIV/0!</v>
      </c>
      <c r="S41" s="39" t="e">
        <f t="shared" si="8"/>
        <v>#DIV/0!</v>
      </c>
    </row>
    <row r="42" spans="1:19" ht="12.75">
      <c r="A42" s="1" t="s">
        <v>58</v>
      </c>
      <c r="C42" s="38">
        <v>0.2</v>
      </c>
      <c r="N42" s="39"/>
      <c r="O42" s="39"/>
      <c r="P42" s="39"/>
      <c r="Q42" s="39"/>
      <c r="R42" s="39"/>
      <c r="S42" s="39"/>
    </row>
    <row r="43" spans="1:19" ht="12.75">
      <c r="A43" s="1" t="s">
        <v>59</v>
      </c>
      <c r="C43" s="38">
        <v>1.7</v>
      </c>
      <c r="N43" s="39"/>
      <c r="O43" s="39"/>
      <c r="P43" s="39"/>
      <c r="Q43" s="39"/>
      <c r="R43" s="39"/>
      <c r="S43" s="39"/>
    </row>
    <row r="44" spans="1:19" ht="12.75">
      <c r="A44" s="1" t="s">
        <v>60</v>
      </c>
      <c r="C44" s="41">
        <v>0.25</v>
      </c>
      <c r="N44" s="39"/>
      <c r="O44" s="39"/>
      <c r="P44" s="39"/>
      <c r="Q44" s="39"/>
      <c r="R44" s="39"/>
      <c r="S44" s="39"/>
    </row>
    <row r="45" spans="2:19" ht="13.5" thickBot="1">
      <c r="B45" s="1" t="s">
        <v>61</v>
      </c>
      <c r="C45" s="41">
        <v>0.03</v>
      </c>
      <c r="N45" s="39"/>
      <c r="O45" s="39"/>
      <c r="P45" s="39"/>
      <c r="Q45" s="39"/>
      <c r="R45" s="39"/>
      <c r="S45" s="39"/>
    </row>
    <row r="46" spans="1:18" ht="12.75">
      <c r="A46" s="9"/>
      <c r="B46" s="10"/>
      <c r="C46" s="10"/>
      <c r="D46" s="10"/>
      <c r="E46" s="10"/>
      <c r="F46" s="10"/>
      <c r="G46" s="10"/>
      <c r="H46" s="55" t="s">
        <v>43</v>
      </c>
      <c r="I46" s="10"/>
      <c r="J46" s="10"/>
      <c r="K46" s="56" t="s">
        <v>44</v>
      </c>
      <c r="L46" s="11"/>
      <c r="M46" s="39"/>
      <c r="N46" s="39"/>
      <c r="O46" s="39"/>
      <c r="P46" s="39"/>
      <c r="Q46" s="39"/>
      <c r="R46" s="39"/>
    </row>
    <row r="47" spans="1:18" ht="12.75">
      <c r="A47" s="13"/>
      <c r="B47" s="14"/>
      <c r="C47" s="20" t="s">
        <v>7</v>
      </c>
      <c r="D47" s="20" t="s">
        <v>62</v>
      </c>
      <c r="E47" s="20" t="s">
        <v>63</v>
      </c>
      <c r="F47" s="20" t="s">
        <v>48</v>
      </c>
      <c r="G47" s="14"/>
      <c r="H47" s="20" t="s">
        <v>45</v>
      </c>
      <c r="I47" s="14"/>
      <c r="J47" s="14"/>
      <c r="K47" s="47" t="s">
        <v>46</v>
      </c>
      <c r="L47" s="48" t="s">
        <v>47</v>
      </c>
      <c r="M47" s="39"/>
      <c r="N47" s="39"/>
      <c r="O47" s="39"/>
      <c r="P47" s="39"/>
      <c r="Q47" s="39"/>
      <c r="R47" s="39"/>
    </row>
    <row r="48" spans="1:18" ht="12.75">
      <c r="A48" s="13"/>
      <c r="B48" s="14"/>
      <c r="C48" s="20" t="s">
        <v>64</v>
      </c>
      <c r="D48" s="20" t="s">
        <v>65</v>
      </c>
      <c r="E48" s="20" t="s">
        <v>64</v>
      </c>
      <c r="F48" s="14"/>
      <c r="G48" s="14"/>
      <c r="H48" s="20" t="s">
        <v>49</v>
      </c>
      <c r="I48" s="20" t="s">
        <v>50</v>
      </c>
      <c r="J48" s="14"/>
      <c r="K48" s="20" t="s">
        <v>51</v>
      </c>
      <c r="L48" s="15"/>
      <c r="M48" s="39"/>
      <c r="N48" s="39"/>
      <c r="O48" s="39"/>
      <c r="P48" s="39"/>
      <c r="Q48" s="39"/>
      <c r="R48" s="39"/>
    </row>
    <row r="49" spans="1:18" ht="12.7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  <c r="M49" s="39"/>
      <c r="N49" s="39"/>
      <c r="O49" s="39"/>
      <c r="P49" s="39"/>
      <c r="Q49" s="39"/>
      <c r="R49" s="39"/>
    </row>
    <row r="50" spans="1:18" ht="12.75">
      <c r="A50" s="50">
        <v>1</v>
      </c>
      <c r="C50" s="23">
        <f aca="true" t="shared" si="9" ref="C50:C55">C$40*MIN(G11,C$43)+C$41*(1+C$42*MAX(0,G11-C$43))*MAX(0,G11-C$43)</f>
        <v>0</v>
      </c>
      <c r="D50" s="26">
        <f aca="true" t="shared" si="10" ref="D50:D55">C$44+(C$45-C$44)*E11/17500</f>
        <v>0.247624</v>
      </c>
      <c r="E50" s="23">
        <f aca="true" t="shared" si="11" ref="E50:E55">D50*(E11+H11)</f>
        <v>416.8997664</v>
      </c>
      <c r="F50" s="24">
        <f aca="true" t="shared" si="12" ref="F50:F55">F11/(C50+E50)</f>
        <v>0.7627732746074286</v>
      </c>
      <c r="G50" s="14"/>
      <c r="H50" s="23">
        <v>176.86</v>
      </c>
      <c r="I50" s="22">
        <f aca="true" t="shared" si="13" ref="I50:I55">H50*F50</f>
        <v>134.90408134706985</v>
      </c>
      <c r="J50" s="14"/>
      <c r="K50" s="14"/>
      <c r="L50" s="57">
        <v>50</v>
      </c>
      <c r="M50" s="39"/>
      <c r="N50" s="39"/>
      <c r="O50" s="39"/>
      <c r="P50" s="39"/>
      <c r="Q50" s="39"/>
      <c r="R50" s="39"/>
    </row>
    <row r="51" spans="1:18" ht="12.75">
      <c r="A51" s="50">
        <v>2</v>
      </c>
      <c r="C51" s="23">
        <f t="shared" si="9"/>
        <v>11.70707040000009</v>
      </c>
      <c r="D51" s="26">
        <f t="shared" si="10"/>
        <v>0.240408</v>
      </c>
      <c r="E51" s="23">
        <f t="shared" si="11"/>
        <v>1065.5964396</v>
      </c>
      <c r="F51" s="24">
        <f t="shared" si="12"/>
        <v>0.7258864310207251</v>
      </c>
      <c r="G51" s="14"/>
      <c r="H51" s="23">
        <v>838.95</v>
      </c>
      <c r="I51" s="22">
        <f t="shared" si="13"/>
        <v>608.9824213048374</v>
      </c>
      <c r="J51" s="14"/>
      <c r="K51" s="14"/>
      <c r="L51" s="57">
        <v>50</v>
      </c>
      <c r="M51" s="39"/>
      <c r="N51" s="39"/>
      <c r="O51" s="39"/>
      <c r="P51" s="39"/>
      <c r="Q51" s="39"/>
      <c r="R51" s="39"/>
    </row>
    <row r="52" spans="1:18" ht="12.75">
      <c r="A52" s="50">
        <v>3</v>
      </c>
      <c r="C52" s="23">
        <f t="shared" si="9"/>
        <v>200.01768836400015</v>
      </c>
      <c r="D52" s="26">
        <f t="shared" si="10"/>
        <v>0.21917485714285714</v>
      </c>
      <c r="E52" s="23">
        <f t="shared" si="11"/>
        <v>1448.2680045257143</v>
      </c>
      <c r="F52" s="24">
        <f t="shared" si="12"/>
        <v>0.7067949476389402</v>
      </c>
      <c r="G52" s="14"/>
      <c r="H52" s="23">
        <v>560.82</v>
      </c>
      <c r="I52" s="22">
        <f t="shared" si="13"/>
        <v>396.3847425348705</v>
      </c>
      <c r="J52" s="14"/>
      <c r="K52" s="50">
        <v>100</v>
      </c>
      <c r="L52" s="15"/>
      <c r="M52" s="39"/>
      <c r="N52" s="39"/>
      <c r="O52" s="39"/>
      <c r="P52" s="39"/>
      <c r="Q52" s="39"/>
      <c r="R52" s="39"/>
    </row>
    <row r="53" spans="1:18" ht="12.75">
      <c r="A53" s="50">
        <v>4</v>
      </c>
      <c r="C53" s="23">
        <f t="shared" si="9"/>
        <v>197.32728038399998</v>
      </c>
      <c r="D53" s="26">
        <f t="shared" si="10"/>
        <v>0.19660914285714287</v>
      </c>
      <c r="E53" s="23">
        <f t="shared" si="11"/>
        <v>2042.0572691885718</v>
      </c>
      <c r="F53" s="24">
        <f t="shared" si="12"/>
        <v>0.5461321952200806</v>
      </c>
      <c r="G53" s="14"/>
      <c r="H53" s="23">
        <v>638.94</v>
      </c>
      <c r="I53" s="22">
        <f t="shared" si="13"/>
        <v>348.9457048139183</v>
      </c>
      <c r="J53" s="14"/>
      <c r="K53" s="14"/>
      <c r="L53" s="15"/>
      <c r="M53" s="39"/>
      <c r="N53" s="39"/>
      <c r="O53" s="39"/>
      <c r="P53" s="39"/>
      <c r="Q53" s="39"/>
      <c r="R53" s="39"/>
    </row>
    <row r="54" spans="1:18" ht="12.75">
      <c r="A54" s="50">
        <v>5</v>
      </c>
      <c r="C54" s="23">
        <f t="shared" si="9"/>
        <v>319.9062090239999</v>
      </c>
      <c r="D54" s="26">
        <f t="shared" si="10"/>
        <v>0.11030628571428572</v>
      </c>
      <c r="E54" s="23">
        <f t="shared" si="11"/>
        <v>2262.1613074285715</v>
      </c>
      <c r="F54" s="24">
        <f t="shared" si="12"/>
        <v>0.606103438437624</v>
      </c>
      <c r="G54" s="14"/>
      <c r="H54" s="23">
        <v>1064.88</v>
      </c>
      <c r="I54" s="22">
        <f t="shared" si="13"/>
        <v>645.4274295234571</v>
      </c>
      <c r="J54" s="14"/>
      <c r="K54" s="14"/>
      <c r="L54" s="15"/>
      <c r="M54" s="39"/>
      <c r="N54" s="39"/>
      <c r="O54" s="39"/>
      <c r="P54" s="39"/>
      <c r="Q54" s="39"/>
      <c r="R54" s="39"/>
    </row>
    <row r="55" spans="1:18" ht="12.75">
      <c r="A55" s="50">
        <v>6</v>
      </c>
      <c r="C55" s="23">
        <f t="shared" si="9"/>
        <v>857.2952304000002</v>
      </c>
      <c r="D55" s="26">
        <f t="shared" si="10"/>
        <v>0.034789714285714285</v>
      </c>
      <c r="E55" s="23">
        <f t="shared" si="11"/>
        <v>1001.2897248</v>
      </c>
      <c r="F55" s="24">
        <f t="shared" si="12"/>
        <v>1.39299524229787</v>
      </c>
      <c r="G55" s="14"/>
      <c r="H55" s="23">
        <v>4123</v>
      </c>
      <c r="I55" s="22">
        <f t="shared" si="13"/>
        <v>5743.319383994118</v>
      </c>
      <c r="J55" s="14"/>
      <c r="K55" s="14"/>
      <c r="L55" s="15"/>
      <c r="M55" s="39"/>
      <c r="N55" s="39"/>
      <c r="O55" s="39"/>
      <c r="P55" s="39"/>
      <c r="Q55" s="39"/>
      <c r="R55" s="39"/>
    </row>
    <row r="56" spans="1:18" ht="13.5" thickBot="1">
      <c r="A56" s="13"/>
      <c r="B56" s="14"/>
      <c r="C56" s="14"/>
      <c r="D56" s="14"/>
      <c r="E56" s="14"/>
      <c r="F56" s="14"/>
      <c r="G56" s="14"/>
      <c r="H56" s="23">
        <f>SUM(H50:H55)</f>
        <v>7403.450000000001</v>
      </c>
      <c r="I56" s="22">
        <f>SUM(I50:I55)</f>
        <v>7877.963763518272</v>
      </c>
      <c r="J56" s="14"/>
      <c r="K56" s="14"/>
      <c r="L56" s="15"/>
      <c r="M56" s="39"/>
      <c r="N56" s="39"/>
      <c r="O56" s="39"/>
      <c r="P56" s="39"/>
      <c r="Q56" s="39"/>
      <c r="R56" s="39"/>
    </row>
    <row r="57" spans="1:18" ht="13.5" thickBot="1">
      <c r="A57" s="52" t="s">
        <v>53</v>
      </c>
      <c r="B57" s="3"/>
      <c r="C57" s="3"/>
      <c r="D57" s="3"/>
      <c r="E57" s="3"/>
      <c r="F57" s="3"/>
      <c r="G57" s="3"/>
      <c r="H57" s="3"/>
      <c r="I57" s="53">
        <f>I56/H56</f>
        <v>1.0640936000808097</v>
      </c>
      <c r="J57" s="53"/>
      <c r="K57" s="53">
        <f>F52</f>
        <v>0.7067949476389402</v>
      </c>
      <c r="L57" s="54">
        <f>(F50*L50+F51*L51)/100</f>
        <v>0.7443298528140769</v>
      </c>
      <c r="M57" s="39"/>
      <c r="N57" s="39"/>
      <c r="O57" s="39"/>
      <c r="P57" s="39"/>
      <c r="Q57" s="39"/>
      <c r="R57" s="39"/>
    </row>
    <row r="58" spans="3:20" ht="12.75">
      <c r="C58" s="38"/>
      <c r="D58" s="38"/>
      <c r="J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ht="12.75">
      <c r="A59" s="1" t="s">
        <v>66</v>
      </c>
      <c r="C59" s="38"/>
      <c r="D59" s="38"/>
      <c r="N59" s="39"/>
      <c r="O59" s="39"/>
      <c r="P59" s="39"/>
      <c r="Q59" s="39"/>
      <c r="R59" s="39"/>
      <c r="S59" s="39"/>
      <c r="T59" s="39"/>
    </row>
    <row r="60" spans="3:20" ht="13.5" thickBot="1">
      <c r="C60" s="38"/>
      <c r="D60" s="38"/>
      <c r="N60" s="39"/>
      <c r="O60" s="39"/>
      <c r="P60" s="39"/>
      <c r="Q60" s="39"/>
      <c r="R60" s="39"/>
      <c r="S60" s="39"/>
      <c r="T60" s="39"/>
    </row>
    <row r="61" spans="1:20" ht="12.75">
      <c r="A61" s="9"/>
      <c r="B61" s="10"/>
      <c r="C61" s="10"/>
      <c r="D61" s="10"/>
      <c r="E61" s="10"/>
      <c r="F61" s="10"/>
      <c r="G61" s="10"/>
      <c r="H61" s="58" t="s">
        <v>67</v>
      </c>
      <c r="I61" s="14"/>
      <c r="N61" s="39"/>
      <c r="O61" s="39"/>
      <c r="P61" s="39"/>
      <c r="Q61" s="39"/>
      <c r="R61" s="39"/>
      <c r="S61" s="39"/>
      <c r="T61" s="39"/>
    </row>
    <row r="62" spans="1:20" ht="12.75">
      <c r="A62" s="49" t="s">
        <v>68</v>
      </c>
      <c r="B62" s="14"/>
      <c r="C62" s="22"/>
      <c r="D62" s="59" t="s">
        <v>69</v>
      </c>
      <c r="E62" s="59" t="s">
        <v>70</v>
      </c>
      <c r="F62" s="59" t="s">
        <v>70</v>
      </c>
      <c r="G62" s="59" t="s">
        <v>67</v>
      </c>
      <c r="H62" s="59" t="s">
        <v>71</v>
      </c>
      <c r="I62" s="14"/>
      <c r="N62" s="39"/>
      <c r="O62" s="39"/>
      <c r="P62" s="39"/>
      <c r="Q62" s="39"/>
      <c r="R62" s="39"/>
      <c r="S62" s="39"/>
      <c r="T62" s="39"/>
    </row>
    <row r="63" spans="1:20" ht="12.75">
      <c r="A63" s="13"/>
      <c r="B63" s="14"/>
      <c r="C63" s="22"/>
      <c r="D63" s="59" t="s">
        <v>72</v>
      </c>
      <c r="E63" s="59" t="s">
        <v>72</v>
      </c>
      <c r="F63" s="59" t="s">
        <v>72</v>
      </c>
      <c r="G63" s="59" t="s">
        <v>72</v>
      </c>
      <c r="H63" s="59" t="s">
        <v>72</v>
      </c>
      <c r="I63" s="14"/>
      <c r="N63" s="39"/>
      <c r="O63" s="39"/>
      <c r="P63" s="39"/>
      <c r="Q63" s="39"/>
      <c r="R63" s="39"/>
      <c r="S63" s="39"/>
      <c r="T63" s="39"/>
    </row>
    <row r="64" spans="1:20" ht="13.5" thickBot="1">
      <c r="A64" s="60"/>
      <c r="B64" s="61"/>
      <c r="C64" s="31"/>
      <c r="D64" s="62" t="s">
        <v>73</v>
      </c>
      <c r="E64" s="62" t="s">
        <v>74</v>
      </c>
      <c r="F64" s="62" t="s">
        <v>75</v>
      </c>
      <c r="G64" s="62" t="s">
        <v>76</v>
      </c>
      <c r="H64" s="62" t="s">
        <v>77</v>
      </c>
      <c r="I64" s="14"/>
      <c r="N64" s="39"/>
      <c r="O64" s="39"/>
      <c r="P64" s="39"/>
      <c r="Q64" s="39"/>
      <c r="R64" s="39"/>
      <c r="S64" s="39"/>
      <c r="T64" s="39"/>
    </row>
    <row r="65" spans="1:20" ht="12.75">
      <c r="A65" s="9"/>
      <c r="B65" s="55" t="s">
        <v>78</v>
      </c>
      <c r="C65" s="63"/>
      <c r="D65" s="63">
        <v>342</v>
      </c>
      <c r="E65" s="63">
        <v>0</v>
      </c>
      <c r="F65" s="63">
        <v>171</v>
      </c>
      <c r="G65" s="63">
        <v>0</v>
      </c>
      <c r="H65" s="63">
        <v>171</v>
      </c>
      <c r="I65" s="14"/>
      <c r="N65" s="39"/>
      <c r="O65" s="39"/>
      <c r="P65" s="39"/>
      <c r="Q65" s="39"/>
      <c r="R65" s="39"/>
      <c r="S65" s="39"/>
      <c r="T65" s="39"/>
    </row>
    <row r="66" spans="1:20" ht="12.75">
      <c r="A66" s="13"/>
      <c r="B66" s="14"/>
      <c r="C66" s="14"/>
      <c r="D66" s="23"/>
      <c r="E66" s="23"/>
      <c r="F66" s="23"/>
      <c r="G66" s="23">
        <v>342</v>
      </c>
      <c r="H66" s="23">
        <v>171</v>
      </c>
      <c r="I66" s="14"/>
      <c r="N66" s="39"/>
      <c r="O66" s="39"/>
      <c r="P66" s="39"/>
      <c r="Q66" s="39"/>
      <c r="R66" s="39"/>
      <c r="S66" s="39"/>
      <c r="T66" s="39"/>
    </row>
    <row r="67" spans="1:20" ht="12.75">
      <c r="A67" s="13"/>
      <c r="B67" s="64" t="s">
        <v>79</v>
      </c>
      <c r="C67" s="14"/>
      <c r="D67" s="14"/>
      <c r="E67" s="14"/>
      <c r="F67" s="14"/>
      <c r="G67" s="22">
        <v>0.2</v>
      </c>
      <c r="H67" s="22">
        <v>0.2</v>
      </c>
      <c r="I67" s="14"/>
      <c r="N67" s="39"/>
      <c r="O67" s="39"/>
      <c r="P67" s="39"/>
      <c r="Q67" s="39"/>
      <c r="R67" s="39"/>
      <c r="S67" s="39"/>
      <c r="T67" s="39"/>
    </row>
    <row r="68" spans="1:20" ht="12.75">
      <c r="A68" s="13"/>
      <c r="B68" s="64" t="s">
        <v>80</v>
      </c>
      <c r="C68" s="14"/>
      <c r="D68" s="14"/>
      <c r="E68" s="14"/>
      <c r="F68" s="14"/>
      <c r="G68" s="22">
        <v>1.7</v>
      </c>
      <c r="H68" s="22">
        <v>1.7</v>
      </c>
      <c r="I68" s="14"/>
      <c r="N68" s="39"/>
      <c r="O68" s="39"/>
      <c r="P68" s="39"/>
      <c r="Q68" s="39"/>
      <c r="R68" s="39"/>
      <c r="S68" s="39"/>
      <c r="T68" s="39"/>
    </row>
    <row r="69" spans="1:20" ht="12.75">
      <c r="A69" s="13"/>
      <c r="B69" s="64" t="s">
        <v>62</v>
      </c>
      <c r="C69" s="14"/>
      <c r="D69" s="26">
        <v>0.03</v>
      </c>
      <c r="E69" s="26">
        <v>0.15</v>
      </c>
      <c r="F69" s="26">
        <v>0.15</v>
      </c>
      <c r="G69" s="26">
        <v>0.25</v>
      </c>
      <c r="H69" s="26">
        <v>0.18</v>
      </c>
      <c r="I69" s="14"/>
      <c r="N69" s="39"/>
      <c r="O69" s="39"/>
      <c r="P69" s="39"/>
      <c r="Q69" s="39"/>
      <c r="R69" s="39"/>
      <c r="S69" s="39"/>
      <c r="T69" s="39"/>
    </row>
    <row r="70" spans="1:20" ht="12.75">
      <c r="A70" s="13"/>
      <c r="B70" s="14"/>
      <c r="C70" s="14"/>
      <c r="D70" s="26"/>
      <c r="E70" s="26"/>
      <c r="F70" s="26"/>
      <c r="G70" s="26">
        <v>0.03</v>
      </c>
      <c r="H70" s="26">
        <v>0.15</v>
      </c>
      <c r="I70" s="14"/>
      <c r="N70" s="39"/>
      <c r="O70" s="39"/>
      <c r="P70" s="39"/>
      <c r="Q70" s="39"/>
      <c r="R70" s="39"/>
      <c r="S70" s="39"/>
      <c r="T70" s="39"/>
    </row>
    <row r="71" spans="1:20" ht="13.5" thickBot="1">
      <c r="A71" s="60"/>
      <c r="B71" s="61"/>
      <c r="C71" s="61"/>
      <c r="D71" s="61"/>
      <c r="E71" s="61"/>
      <c r="F71" s="61"/>
      <c r="G71" s="61"/>
      <c r="H71" s="61"/>
      <c r="I71" s="14"/>
      <c r="N71" s="39"/>
      <c r="O71" s="39"/>
      <c r="P71" s="39"/>
      <c r="Q71" s="39"/>
      <c r="R71" s="39"/>
      <c r="S71" s="39"/>
      <c r="T71" s="39"/>
    </row>
    <row r="72" spans="1:20" ht="12.75">
      <c r="A72" s="1" t="s">
        <v>48</v>
      </c>
      <c r="B72" s="65">
        <v>1</v>
      </c>
      <c r="D72" s="39">
        <f aca="true" t="shared" si="14" ref="D72:D77">$D27</f>
        <v>0.8463844214164004</v>
      </c>
      <c r="E72" s="39">
        <v>1.2592064623425991</v>
      </c>
      <c r="F72" s="39">
        <v>0.7659994522381275</v>
      </c>
      <c r="G72" s="39">
        <f aca="true" t="shared" si="15" ref="G72:G77">$F50</f>
        <v>0.7627732746074286</v>
      </c>
      <c r="H72" s="39">
        <v>0.6837145021042126</v>
      </c>
      <c r="I72" s="14"/>
      <c r="N72" s="39"/>
      <c r="O72" s="39"/>
      <c r="P72" s="39"/>
      <c r="Q72" s="39"/>
      <c r="R72" s="39"/>
      <c r="S72" s="39"/>
      <c r="T72" s="39"/>
    </row>
    <row r="73" spans="2:9" ht="12.75">
      <c r="B73" s="65">
        <v>2</v>
      </c>
      <c r="D73" s="39">
        <f t="shared" si="14"/>
        <v>1.0771327607449845</v>
      </c>
      <c r="E73" s="39">
        <v>1.1761742001225808</v>
      </c>
      <c r="F73" s="39">
        <v>0.8134127815024524</v>
      </c>
      <c r="G73" s="39">
        <f t="shared" si="15"/>
        <v>0.7258864310207251</v>
      </c>
      <c r="H73" s="39">
        <v>0.7183559008412989</v>
      </c>
      <c r="I73" s="14"/>
    </row>
    <row r="74" spans="2:9" ht="12.75">
      <c r="B74" s="65">
        <v>3</v>
      </c>
      <c r="D74" s="39">
        <f t="shared" si="14"/>
        <v>1.2128867078444305</v>
      </c>
      <c r="E74" s="39">
        <v>1.1753750354378096</v>
      </c>
      <c r="F74" s="39">
        <v>0.8489305187898202</v>
      </c>
      <c r="G74" s="39">
        <f t="shared" si="15"/>
        <v>0.7067949476389402</v>
      </c>
      <c r="H74" s="39">
        <v>0.7504794638723771</v>
      </c>
      <c r="I74" s="14"/>
    </row>
    <row r="75" spans="2:9" ht="12.75">
      <c r="B75" s="65">
        <v>4</v>
      </c>
      <c r="D75" s="39">
        <f t="shared" si="14"/>
        <v>1.1412284694605208</v>
      </c>
      <c r="E75" s="39">
        <v>0.7850024102077271</v>
      </c>
      <c r="F75" s="39">
        <v>0.6310670544091257</v>
      </c>
      <c r="G75" s="39">
        <f t="shared" si="15"/>
        <v>0.5461321952200806</v>
      </c>
      <c r="H75" s="39">
        <v>0.560162953426737</v>
      </c>
      <c r="I75" s="14"/>
    </row>
    <row r="76" spans="2:9" ht="12.75">
      <c r="B76" s="65">
        <v>5</v>
      </c>
      <c r="D76" s="39">
        <f t="shared" si="14"/>
        <v>1.0630672635602552</v>
      </c>
      <c r="E76" s="39">
        <v>0.508744554970418</v>
      </c>
      <c r="F76" s="39">
        <v>0.4465486157620648</v>
      </c>
      <c r="G76" s="39">
        <f t="shared" si="15"/>
        <v>0.606103438437624</v>
      </c>
      <c r="H76" s="39">
        <v>0.41717388582554416</v>
      </c>
      <c r="I76" s="14"/>
    </row>
    <row r="77" spans="2:9" ht="12.75">
      <c r="B77" s="65">
        <v>6</v>
      </c>
      <c r="D77" s="39">
        <f t="shared" si="14"/>
        <v>1.249478780578206</v>
      </c>
      <c r="E77" s="39">
        <v>0.5996970244465136</v>
      </c>
      <c r="F77" s="39">
        <v>0.5260597696553119</v>
      </c>
      <c r="G77" s="39">
        <f t="shared" si="15"/>
        <v>1.39299524229787</v>
      </c>
      <c r="H77" s="39">
        <v>0.5121331594866722</v>
      </c>
      <c r="I77" s="14"/>
    </row>
    <row r="78" spans="4:9" ht="13.5" thickBot="1">
      <c r="D78" s="39"/>
      <c r="E78" s="39"/>
      <c r="F78" s="39"/>
      <c r="G78" s="39"/>
      <c r="H78" s="39"/>
      <c r="I78" s="14"/>
    </row>
    <row r="79" spans="1:9" ht="12.75">
      <c r="A79" s="66" t="s">
        <v>53</v>
      </c>
      <c r="B79" s="10"/>
      <c r="C79" s="10"/>
      <c r="D79" s="67"/>
      <c r="E79" s="67"/>
      <c r="F79" s="67"/>
      <c r="G79" s="67"/>
      <c r="H79" s="67"/>
      <c r="I79" s="14"/>
    </row>
    <row r="80" spans="1:9" ht="12.75">
      <c r="A80" s="13"/>
      <c r="B80" s="64" t="s">
        <v>81</v>
      </c>
      <c r="C80" s="14"/>
      <c r="D80" s="24">
        <f>$F34</f>
        <v>1.1813924319220248</v>
      </c>
      <c r="E80" s="24">
        <v>0.7272961390925828</v>
      </c>
      <c r="F80" s="24">
        <v>0.5864378949945971</v>
      </c>
      <c r="G80" s="24">
        <f>$I57</f>
        <v>1.0640936000808097</v>
      </c>
      <c r="H80" s="24">
        <v>0.5481425530456476</v>
      </c>
      <c r="I80" s="14"/>
    </row>
    <row r="81" spans="1:9" ht="12.75">
      <c r="A81" s="13"/>
      <c r="B81" s="64" t="s">
        <v>82</v>
      </c>
      <c r="C81" s="14"/>
      <c r="D81" s="24">
        <f>$H34</f>
        <v>1.2128867078444305</v>
      </c>
      <c r="E81" s="24">
        <v>1.1753750354378096</v>
      </c>
      <c r="F81" s="24">
        <v>0.8489305187898202</v>
      </c>
      <c r="G81" s="24">
        <f>$K57</f>
        <v>0.7067949476389402</v>
      </c>
      <c r="H81" s="24">
        <v>0.7504794638723771</v>
      </c>
      <c r="I81" s="14"/>
    </row>
    <row r="82" spans="1:9" ht="13.5" thickBot="1">
      <c r="A82" s="60"/>
      <c r="B82" s="68" t="s">
        <v>83</v>
      </c>
      <c r="C82" s="61"/>
      <c r="D82" s="33">
        <f>$I34</f>
        <v>0.9617585910806925</v>
      </c>
      <c r="E82" s="33">
        <v>1.21769033123259</v>
      </c>
      <c r="F82" s="33">
        <v>0.7897061168702899</v>
      </c>
      <c r="G82" s="33">
        <f>$L57</f>
        <v>0.7443298528140769</v>
      </c>
      <c r="H82" s="33">
        <v>0.7010352014727558</v>
      </c>
      <c r="I82" s="1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</dc:creator>
  <cp:keywords/>
  <dc:description/>
  <cp:lastModifiedBy>Kerstin Oertel</cp:lastModifiedBy>
  <dcterms:created xsi:type="dcterms:W3CDTF">2005-02-11T01:16:51Z</dcterms:created>
  <dcterms:modified xsi:type="dcterms:W3CDTF">2005-02-11T07:52:55Z</dcterms:modified>
  <cp:category/>
  <cp:version/>
  <cp:contentType/>
  <cp:contentStatus/>
</cp:coreProperties>
</file>